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40" yWindow="945" windowWidth="15180" windowHeight="8460" activeTab="2"/>
  </bookViews>
  <sheets>
    <sheet name="Team Points Summary" sheetId="1" r:id="rId1"/>
    <sheet name="Point Totals by Grade-Gender" sheetId="3" r:id="rId2"/>
    <sheet name="Team Overall" sheetId="4" r:id="rId3"/>
  </sheets>
  <definedNames>
    <definedName name="_xlnm._FilterDatabase" localSheetId="1" hidden="1">'Point Totals by Grade-Gender'!$A$1:$A$447</definedName>
    <definedName name="_xlnm._FilterDatabase" localSheetId="0" hidden="1">'Team Points Summary'!$I$1:$I$861</definedName>
    <definedName name="_xlnm.Print_Titles" localSheetId="1">'Point Totals by Grade-Gender'!$A:$A,'Point Totals by Grade-Gender'!$2:$2</definedName>
    <definedName name="_xlnm.Print_Titles" localSheetId="2">'Team Overall'!$A:$A,'Team Overall'!$2:$2</definedName>
    <definedName name="_xlnm.Print_Titles" localSheetId="0">'Team Points Summary'!$B:$B,'Team Points Summary'!$2:$2</definedName>
  </definedNames>
  <calcPr calcId="145621"/>
</workbook>
</file>

<file path=xl/calcChain.xml><?xml version="1.0" encoding="utf-8"?>
<calcChain xmlns="http://schemas.openxmlformats.org/spreadsheetml/2006/main">
  <c r="H844" i="1" l="1"/>
  <c r="I844" i="1" s="1"/>
  <c r="J844" i="1" s="1"/>
  <c r="H843" i="1"/>
  <c r="I843" i="1" s="1"/>
  <c r="J843" i="1" s="1"/>
  <c r="H842" i="1"/>
  <c r="I842" i="1" s="1"/>
  <c r="J842" i="1" s="1"/>
  <c r="H841" i="1"/>
  <c r="I841" i="1" s="1"/>
  <c r="J841" i="1" s="1"/>
  <c r="H840" i="1"/>
  <c r="I840" i="1" s="1"/>
  <c r="J840" i="1" s="1"/>
  <c r="H839" i="1"/>
  <c r="I839" i="1" s="1"/>
  <c r="J839" i="1" s="1"/>
  <c r="H838" i="1"/>
  <c r="I838" i="1" s="1"/>
  <c r="J838" i="1" s="1"/>
  <c r="H837" i="1"/>
  <c r="I837" i="1" s="1"/>
  <c r="J837" i="1" s="1"/>
  <c r="H836" i="1"/>
  <c r="I836" i="1" s="1"/>
  <c r="J836" i="1" s="1"/>
  <c r="H835" i="1"/>
  <c r="I835" i="1" s="1"/>
  <c r="J835" i="1" s="1"/>
  <c r="H834" i="1"/>
  <c r="I834" i="1" s="1"/>
  <c r="J834" i="1" s="1"/>
  <c r="H833" i="1"/>
  <c r="I833" i="1" s="1"/>
  <c r="J833" i="1" s="1"/>
  <c r="H832" i="1"/>
  <c r="I832" i="1" s="1"/>
  <c r="J832" i="1" s="1"/>
  <c r="H831" i="1"/>
  <c r="I831" i="1" s="1"/>
  <c r="J831" i="1" s="1"/>
  <c r="H830" i="1"/>
  <c r="I830" i="1" s="1"/>
  <c r="J830" i="1" s="1"/>
  <c r="H829" i="1"/>
  <c r="I829" i="1" s="1"/>
  <c r="J829" i="1" s="1"/>
  <c r="H828" i="1"/>
  <c r="I828" i="1" s="1"/>
  <c r="J828" i="1" s="1"/>
  <c r="H827" i="1"/>
  <c r="I827" i="1" s="1"/>
  <c r="J827" i="1" s="1"/>
  <c r="H826" i="1"/>
  <c r="I826" i="1" s="1"/>
  <c r="J826" i="1" s="1"/>
  <c r="H825" i="1"/>
  <c r="I825" i="1" s="1"/>
  <c r="J825" i="1" s="1"/>
  <c r="H805" i="1"/>
  <c r="I805" i="1" s="1"/>
  <c r="J805" i="1" s="1"/>
  <c r="H804" i="1"/>
  <c r="I804" i="1" s="1"/>
  <c r="J804" i="1" s="1"/>
  <c r="H803" i="1"/>
  <c r="I803" i="1" s="1"/>
  <c r="J803" i="1" s="1"/>
  <c r="H802" i="1"/>
  <c r="I802" i="1" s="1"/>
  <c r="J802" i="1" s="1"/>
  <c r="H801" i="1"/>
  <c r="I801" i="1" s="1"/>
  <c r="J801" i="1" s="1"/>
  <c r="H800" i="1"/>
  <c r="I800" i="1" s="1"/>
  <c r="J800" i="1" s="1"/>
  <c r="H799" i="1"/>
  <c r="I799" i="1" s="1"/>
  <c r="J799" i="1" s="1"/>
  <c r="H765" i="1"/>
  <c r="I765" i="1" s="1"/>
  <c r="J765" i="1" s="1"/>
  <c r="H764" i="1"/>
  <c r="I764" i="1" s="1"/>
  <c r="J764" i="1" s="1"/>
  <c r="H763" i="1"/>
  <c r="I763" i="1" s="1"/>
  <c r="J763" i="1" s="1"/>
  <c r="H762" i="1"/>
  <c r="I762" i="1" s="1"/>
  <c r="J762" i="1" s="1"/>
  <c r="H761" i="1"/>
  <c r="I761" i="1" s="1"/>
  <c r="J761" i="1" s="1"/>
  <c r="H760" i="1"/>
  <c r="I760" i="1" s="1"/>
  <c r="J760" i="1" s="1"/>
  <c r="H759" i="1"/>
  <c r="I759" i="1" s="1"/>
  <c r="J759" i="1" s="1"/>
  <c r="H758" i="1"/>
  <c r="I758" i="1" s="1"/>
  <c r="J758" i="1" s="1"/>
  <c r="H757" i="1"/>
  <c r="I757" i="1" s="1"/>
  <c r="J757" i="1" s="1"/>
  <c r="H756" i="1"/>
  <c r="I756" i="1" s="1"/>
  <c r="J756" i="1" s="1"/>
  <c r="H755" i="1"/>
  <c r="I755" i="1" s="1"/>
  <c r="J755" i="1" s="1"/>
  <c r="H754" i="1"/>
  <c r="I754" i="1" s="1"/>
  <c r="J754" i="1" s="1"/>
  <c r="H753" i="1"/>
  <c r="I753" i="1" s="1"/>
  <c r="J753" i="1" s="1"/>
  <c r="H752" i="1"/>
  <c r="I752" i="1" s="1"/>
  <c r="J752" i="1" s="1"/>
  <c r="H751" i="1"/>
  <c r="I751" i="1" s="1"/>
  <c r="J751" i="1" s="1"/>
  <c r="H750" i="1"/>
  <c r="I750" i="1" s="1"/>
  <c r="J750" i="1" s="1"/>
  <c r="H749" i="1"/>
  <c r="I749" i="1" s="1"/>
  <c r="J749" i="1" s="1"/>
  <c r="H748" i="1"/>
  <c r="I748" i="1" s="1"/>
  <c r="J748" i="1" s="1"/>
  <c r="H747" i="1"/>
  <c r="I747" i="1" s="1"/>
  <c r="J747" i="1" s="1"/>
  <c r="H746" i="1"/>
  <c r="I746" i="1" s="1"/>
  <c r="J746" i="1" s="1"/>
  <c r="H745" i="1"/>
  <c r="I745" i="1" s="1"/>
  <c r="J745" i="1" s="1"/>
  <c r="H744" i="1"/>
  <c r="I744" i="1" s="1"/>
  <c r="J744" i="1" s="1"/>
  <c r="H710" i="1"/>
  <c r="I710" i="1" s="1"/>
  <c r="J710" i="1" s="1"/>
  <c r="H709" i="1"/>
  <c r="I709" i="1" s="1"/>
  <c r="J709" i="1" s="1"/>
  <c r="H708" i="1"/>
  <c r="I708" i="1" s="1"/>
  <c r="J708" i="1" s="1"/>
  <c r="H707" i="1"/>
  <c r="I707" i="1" s="1"/>
  <c r="J707" i="1" s="1"/>
  <c r="H706" i="1"/>
  <c r="I706" i="1" s="1"/>
  <c r="J706" i="1" s="1"/>
  <c r="H705" i="1"/>
  <c r="I705" i="1" s="1"/>
  <c r="J705" i="1" s="1"/>
  <c r="H704" i="1"/>
  <c r="I704" i="1" s="1"/>
  <c r="J704" i="1" s="1"/>
  <c r="H703" i="1"/>
  <c r="I703" i="1" s="1"/>
  <c r="J703" i="1" s="1"/>
  <c r="H702" i="1"/>
  <c r="I702" i="1" s="1"/>
  <c r="J702" i="1" s="1"/>
  <c r="H701" i="1"/>
  <c r="I701" i="1" s="1"/>
  <c r="J701" i="1" s="1"/>
  <c r="H700" i="1"/>
  <c r="I700" i="1" s="1"/>
  <c r="J700" i="1" s="1"/>
  <c r="H699" i="1"/>
  <c r="I699" i="1" s="1"/>
  <c r="J699" i="1" s="1"/>
  <c r="H698" i="1"/>
  <c r="I698" i="1" s="1"/>
  <c r="J698" i="1" s="1"/>
  <c r="H697" i="1"/>
  <c r="I697" i="1" s="1"/>
  <c r="J697" i="1" s="1"/>
  <c r="H696" i="1"/>
  <c r="I696" i="1" s="1"/>
  <c r="J696" i="1" s="1"/>
  <c r="H695" i="1"/>
  <c r="I695" i="1" s="1"/>
  <c r="J695" i="1" s="1"/>
  <c r="H694" i="1"/>
  <c r="I694" i="1" s="1"/>
  <c r="J694" i="1" s="1"/>
  <c r="H693" i="1"/>
  <c r="I693" i="1" s="1"/>
  <c r="J693" i="1" s="1"/>
  <c r="H692" i="1"/>
  <c r="I692" i="1" s="1"/>
  <c r="J692" i="1" s="1"/>
  <c r="H691" i="1"/>
  <c r="I691" i="1" s="1"/>
  <c r="J691" i="1" s="1"/>
  <c r="H690" i="1"/>
  <c r="I690" i="1" s="1"/>
  <c r="J690" i="1" s="1"/>
  <c r="H689" i="1"/>
  <c r="I689" i="1" s="1"/>
  <c r="J689" i="1" s="1"/>
  <c r="H688" i="1"/>
  <c r="I688" i="1" s="1"/>
  <c r="J688" i="1" s="1"/>
  <c r="H687" i="1"/>
  <c r="I687" i="1" s="1"/>
  <c r="J687" i="1" s="1"/>
  <c r="H686" i="1"/>
  <c r="I686" i="1" s="1"/>
  <c r="J686" i="1" s="1"/>
  <c r="H685" i="1"/>
  <c r="I685" i="1" s="1"/>
  <c r="J685" i="1" s="1"/>
  <c r="H684" i="1"/>
  <c r="I684" i="1" s="1"/>
  <c r="J684" i="1" s="1"/>
  <c r="H604" i="1"/>
  <c r="I604" i="1" s="1"/>
  <c r="J604" i="1" s="1"/>
  <c r="H603" i="1"/>
  <c r="I603" i="1" s="1"/>
  <c r="J603" i="1" s="1"/>
  <c r="H602" i="1"/>
  <c r="I602" i="1" s="1"/>
  <c r="J602" i="1" s="1"/>
  <c r="H601" i="1"/>
  <c r="I601" i="1" s="1"/>
  <c r="J601" i="1" s="1"/>
  <c r="H600" i="1"/>
  <c r="I600" i="1" s="1"/>
  <c r="J600" i="1" s="1"/>
  <c r="H599" i="1"/>
  <c r="I599" i="1" s="1"/>
  <c r="J599" i="1" s="1"/>
  <c r="H598" i="1"/>
  <c r="I598" i="1" s="1"/>
  <c r="J598" i="1" s="1"/>
  <c r="H597" i="1"/>
  <c r="I597" i="1" s="1"/>
  <c r="J597" i="1" s="1"/>
  <c r="H596" i="1"/>
  <c r="I596" i="1" s="1"/>
  <c r="J596" i="1" s="1"/>
  <c r="H595" i="1"/>
  <c r="I595" i="1" s="1"/>
  <c r="J595" i="1" s="1"/>
  <c r="H594" i="1"/>
  <c r="I594" i="1" s="1"/>
  <c r="J594" i="1" s="1"/>
  <c r="H593" i="1"/>
  <c r="I593" i="1" s="1"/>
  <c r="J593" i="1" s="1"/>
  <c r="H592" i="1"/>
  <c r="I592" i="1" s="1"/>
  <c r="J592" i="1" s="1"/>
  <c r="H591" i="1"/>
  <c r="I591" i="1" s="1"/>
  <c r="J591" i="1" s="1"/>
  <c r="H590" i="1"/>
  <c r="I590" i="1" s="1"/>
  <c r="J590" i="1" s="1"/>
  <c r="H589" i="1"/>
  <c r="I589" i="1" s="1"/>
  <c r="J589" i="1" s="1"/>
  <c r="H588" i="1"/>
  <c r="I588" i="1" s="1"/>
  <c r="J588" i="1" s="1"/>
  <c r="H587" i="1"/>
  <c r="I587" i="1" s="1"/>
  <c r="J587" i="1" s="1"/>
  <c r="H586" i="1"/>
  <c r="I586" i="1" s="1"/>
  <c r="J586" i="1" s="1"/>
  <c r="H585" i="1"/>
  <c r="I585" i="1" s="1"/>
  <c r="J585" i="1" s="1"/>
  <c r="H584" i="1"/>
  <c r="I584" i="1" s="1"/>
  <c r="J584" i="1" s="1"/>
  <c r="H583" i="1"/>
  <c r="I583" i="1" s="1"/>
  <c r="J583" i="1" s="1"/>
  <c r="H582" i="1"/>
  <c r="I582" i="1" s="1"/>
  <c r="J582" i="1" s="1"/>
  <c r="H581" i="1"/>
  <c r="I581" i="1" s="1"/>
  <c r="J581" i="1" s="1"/>
  <c r="H580" i="1"/>
  <c r="I580" i="1" s="1"/>
  <c r="J580" i="1" s="1"/>
  <c r="H579" i="1"/>
  <c r="I579" i="1" s="1"/>
  <c r="J579" i="1" s="1"/>
  <c r="H578" i="1"/>
  <c r="I578" i="1" s="1"/>
  <c r="J578" i="1" s="1"/>
  <c r="H577" i="1"/>
  <c r="I577" i="1" s="1"/>
  <c r="J577" i="1" s="1"/>
  <c r="H576" i="1"/>
  <c r="I576" i="1" s="1"/>
  <c r="J576" i="1" s="1"/>
  <c r="H575" i="1"/>
  <c r="I575" i="1" s="1"/>
  <c r="J575" i="1" s="1"/>
  <c r="H574" i="1"/>
  <c r="I574" i="1" s="1"/>
  <c r="J574" i="1" s="1"/>
  <c r="H560" i="1"/>
  <c r="I560" i="1" s="1"/>
  <c r="J560" i="1" s="1"/>
  <c r="H561" i="1"/>
  <c r="I561" i="1" s="1"/>
  <c r="J561" i="1" s="1"/>
  <c r="H544" i="1"/>
  <c r="I544" i="1" s="1"/>
  <c r="J544" i="1" s="1"/>
  <c r="H543" i="1"/>
  <c r="I543" i="1" s="1"/>
  <c r="J543" i="1" s="1"/>
  <c r="H542" i="1"/>
  <c r="I542" i="1" s="1"/>
  <c r="J542" i="1" s="1"/>
  <c r="H541" i="1"/>
  <c r="I541" i="1" s="1"/>
  <c r="J541" i="1" s="1"/>
  <c r="H540" i="1"/>
  <c r="I540" i="1" s="1"/>
  <c r="J540" i="1" s="1"/>
  <c r="H539" i="1"/>
  <c r="I539" i="1" s="1"/>
  <c r="J539" i="1" s="1"/>
  <c r="H538" i="1"/>
  <c r="I538" i="1" s="1"/>
  <c r="J538" i="1" s="1"/>
  <c r="H537" i="1"/>
  <c r="I537" i="1" s="1"/>
  <c r="J537" i="1" s="1"/>
  <c r="H536" i="1"/>
  <c r="I536" i="1" s="1"/>
  <c r="J536" i="1" s="1"/>
  <c r="H535" i="1"/>
  <c r="I535" i="1" s="1"/>
  <c r="J535" i="1" s="1"/>
  <c r="H534" i="1"/>
  <c r="I534" i="1" s="1"/>
  <c r="J534" i="1" s="1"/>
  <c r="H533" i="1"/>
  <c r="I533" i="1" s="1"/>
  <c r="J533" i="1" s="1"/>
  <c r="H532" i="1"/>
  <c r="I532" i="1" s="1"/>
  <c r="J532" i="1" s="1"/>
  <c r="H531" i="1"/>
  <c r="I531" i="1" s="1"/>
  <c r="J531" i="1" s="1"/>
  <c r="H530" i="1"/>
  <c r="I530" i="1" s="1"/>
  <c r="J530" i="1" s="1"/>
  <c r="H529" i="1"/>
  <c r="I529" i="1" s="1"/>
  <c r="J529" i="1" s="1"/>
  <c r="H504" i="1"/>
  <c r="I504" i="1" s="1"/>
  <c r="J504" i="1" s="1"/>
  <c r="H503" i="1"/>
  <c r="I503" i="1" s="1"/>
  <c r="J503" i="1" s="1"/>
  <c r="H502" i="1"/>
  <c r="I502" i="1" s="1"/>
  <c r="J502" i="1" s="1"/>
  <c r="H501" i="1"/>
  <c r="I501" i="1" s="1"/>
  <c r="J501" i="1" s="1"/>
  <c r="H500" i="1"/>
  <c r="I500" i="1" s="1"/>
  <c r="J500" i="1" s="1"/>
  <c r="H499" i="1"/>
  <c r="I499" i="1" s="1"/>
  <c r="J499" i="1" s="1"/>
  <c r="H498" i="1"/>
  <c r="I498" i="1" s="1"/>
  <c r="J498" i="1" s="1"/>
  <c r="H358" i="1"/>
  <c r="I358" i="1" s="1"/>
  <c r="J358" i="1" s="1"/>
  <c r="H357" i="1"/>
  <c r="I357" i="1" s="1"/>
  <c r="J357" i="1" s="1"/>
  <c r="H356" i="1"/>
  <c r="I356" i="1" s="1"/>
  <c r="J356" i="1" s="1"/>
  <c r="H355" i="1"/>
  <c r="I355" i="1" s="1"/>
  <c r="J355" i="1" s="1"/>
  <c r="H354" i="1"/>
  <c r="I354" i="1" s="1"/>
  <c r="J354" i="1" s="1"/>
  <c r="H353" i="1"/>
  <c r="I353" i="1" s="1"/>
  <c r="J353" i="1" s="1"/>
  <c r="H352" i="1"/>
  <c r="I352" i="1" s="1"/>
  <c r="J352" i="1" s="1"/>
  <c r="H351" i="1"/>
  <c r="I351" i="1" s="1"/>
  <c r="J351" i="1" s="1"/>
  <c r="H350" i="1"/>
  <c r="I350" i="1" s="1"/>
  <c r="J350" i="1" s="1"/>
  <c r="H349" i="1"/>
  <c r="I349" i="1" s="1"/>
  <c r="J349" i="1" s="1"/>
  <c r="H348" i="1"/>
  <c r="I348" i="1" s="1"/>
  <c r="J348" i="1" s="1"/>
  <c r="H347" i="1"/>
  <c r="I347" i="1" s="1"/>
  <c r="J347" i="1" s="1"/>
  <c r="H346" i="1"/>
  <c r="I346" i="1" s="1"/>
  <c r="J346" i="1" s="1"/>
  <c r="C369" i="1"/>
  <c r="C410" i="1"/>
  <c r="H219" i="1"/>
  <c r="I219" i="1" s="1"/>
  <c r="J219" i="1" s="1"/>
  <c r="H218" i="1"/>
  <c r="I218" i="1" s="1"/>
  <c r="J218" i="1" s="1"/>
  <c r="H217" i="1"/>
  <c r="I217" i="1" s="1"/>
  <c r="J217" i="1" s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H212" i="1"/>
  <c r="I212" i="1" s="1"/>
  <c r="J212" i="1" s="1"/>
  <c r="H211" i="1"/>
  <c r="I211" i="1" s="1"/>
  <c r="J211" i="1" s="1"/>
  <c r="H210" i="1"/>
  <c r="I210" i="1" s="1"/>
  <c r="J210" i="1" s="1"/>
  <c r="H209" i="1"/>
  <c r="I209" i="1" s="1"/>
  <c r="J209" i="1" s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90" i="1"/>
  <c r="I190" i="1" s="1"/>
  <c r="J190" i="1" s="1"/>
  <c r="H189" i="1"/>
  <c r="I189" i="1" s="1"/>
  <c r="J189" i="1" s="1"/>
  <c r="H188" i="1"/>
  <c r="I188" i="1" s="1"/>
  <c r="J188" i="1" s="1"/>
  <c r="H187" i="1"/>
  <c r="I187" i="1" s="1"/>
  <c r="J187" i="1" s="1"/>
  <c r="H186" i="1"/>
  <c r="I186" i="1" s="1"/>
  <c r="J186" i="1" s="1"/>
  <c r="H185" i="1"/>
  <c r="I185" i="1" s="1"/>
  <c r="J185" i="1" s="1"/>
  <c r="H184" i="1"/>
  <c r="I184" i="1" s="1"/>
  <c r="J184" i="1" s="1"/>
  <c r="H183" i="1"/>
  <c r="I183" i="1" s="1"/>
  <c r="J183" i="1" s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H69" i="1"/>
  <c r="I69" i="1" s="1"/>
  <c r="J69" i="1" s="1"/>
  <c r="H68" i="1"/>
  <c r="I68" i="1" s="1"/>
  <c r="J68" i="1" s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734" i="1" l="1"/>
  <c r="J734" i="1" s="1"/>
  <c r="H810" i="1"/>
  <c r="I810" i="1" s="1"/>
  <c r="J810" i="1" s="1"/>
  <c r="H809" i="1"/>
  <c r="H808" i="1"/>
  <c r="H807" i="1"/>
  <c r="H806" i="1"/>
  <c r="I806" i="1" s="1"/>
  <c r="J806" i="1" s="1"/>
  <c r="H798" i="1"/>
  <c r="H631" i="1"/>
  <c r="H630" i="1"/>
  <c r="H672" i="1"/>
  <c r="H671" i="1"/>
  <c r="H670" i="1"/>
  <c r="H669" i="1"/>
  <c r="I669" i="1" s="1"/>
  <c r="J669" i="1" s="1"/>
  <c r="H668" i="1"/>
  <c r="H556" i="1"/>
  <c r="H555" i="1"/>
  <c r="H554" i="1"/>
  <c r="I554" i="1" s="1"/>
  <c r="J554" i="1" s="1"/>
  <c r="H287" i="1"/>
  <c r="H286" i="1"/>
  <c r="H285" i="1"/>
  <c r="I285" i="1" s="1"/>
  <c r="J285" i="1" s="1"/>
  <c r="H284" i="1"/>
  <c r="H283" i="1"/>
  <c r="H282" i="1"/>
  <c r="H281" i="1"/>
  <c r="I281" i="1" s="1"/>
  <c r="J281" i="1" s="1"/>
  <c r="H280" i="1"/>
  <c r="H279" i="1"/>
  <c r="H278" i="1"/>
  <c r="H277" i="1"/>
  <c r="I277" i="1" s="1"/>
  <c r="J277" i="1" s="1"/>
  <c r="H224" i="1"/>
  <c r="H223" i="1"/>
  <c r="H222" i="1"/>
  <c r="H221" i="1"/>
  <c r="I221" i="1" s="1"/>
  <c r="J221" i="1" s="1"/>
  <c r="H220" i="1"/>
  <c r="H208" i="1"/>
  <c r="H207" i="1"/>
  <c r="I207" i="1" s="1"/>
  <c r="J207" i="1" s="1"/>
  <c r="H206" i="1"/>
  <c r="H248" i="1"/>
  <c r="H247" i="1"/>
  <c r="H246" i="1"/>
  <c r="I246" i="1" s="1"/>
  <c r="J246" i="1" s="1"/>
  <c r="H245" i="1"/>
  <c r="H244" i="1"/>
  <c r="H243" i="1"/>
  <c r="H128" i="1"/>
  <c r="I128" i="1" s="1"/>
  <c r="J128" i="1" s="1"/>
  <c r="H127" i="1"/>
  <c r="H126" i="1"/>
  <c r="H125" i="1"/>
  <c r="H124" i="1"/>
  <c r="I124" i="1" s="1"/>
  <c r="J124" i="1" s="1"/>
  <c r="H123" i="1"/>
  <c r="H122" i="1"/>
  <c r="H121" i="1"/>
  <c r="H120" i="1"/>
  <c r="I120" i="1" s="1"/>
  <c r="J120" i="1" s="1"/>
  <c r="H119" i="1"/>
  <c r="H118" i="1"/>
  <c r="H117" i="1"/>
  <c r="H116" i="1"/>
  <c r="I116" i="1" s="1"/>
  <c r="J116" i="1" s="1"/>
  <c r="H115" i="1"/>
  <c r="H114" i="1"/>
  <c r="H113" i="1"/>
  <c r="H112" i="1"/>
  <c r="I112" i="1" s="1"/>
  <c r="J112" i="1" s="1"/>
  <c r="H24" i="1"/>
  <c r="H23" i="1"/>
  <c r="H22" i="1"/>
  <c r="I22" i="1" s="1"/>
  <c r="J22" i="1" s="1"/>
  <c r="H21" i="1"/>
  <c r="H20" i="1"/>
  <c r="H19" i="1"/>
  <c r="H18" i="1"/>
  <c r="I18" i="1" s="1"/>
  <c r="J18" i="1" s="1"/>
  <c r="H17" i="1"/>
  <c r="H16" i="1"/>
  <c r="H15" i="1"/>
  <c r="H14" i="1"/>
  <c r="I14" i="1" s="1"/>
  <c r="J14" i="1" s="1"/>
  <c r="H13" i="1"/>
  <c r="H12" i="1"/>
  <c r="H11" i="1"/>
  <c r="H10" i="1"/>
  <c r="I10" i="1" s="1"/>
  <c r="J10" i="1" s="1"/>
  <c r="H9" i="1"/>
  <c r="H8" i="1"/>
  <c r="H7" i="1"/>
  <c r="H6" i="1"/>
  <c r="I6" i="1" s="1"/>
  <c r="J6" i="1" s="1"/>
  <c r="H732" i="1"/>
  <c r="H731" i="1"/>
  <c r="H730" i="1"/>
  <c r="H729" i="1"/>
  <c r="I729" i="1" s="1"/>
  <c r="J729" i="1" s="1"/>
  <c r="H566" i="1"/>
  <c r="H514" i="1"/>
  <c r="H513" i="1"/>
  <c r="I513" i="1" s="1"/>
  <c r="J513" i="1" s="1"/>
  <c r="H512" i="1"/>
  <c r="H511" i="1"/>
  <c r="H510" i="1"/>
  <c r="H509" i="1"/>
  <c r="I509" i="1" s="1"/>
  <c r="J509" i="1" s="1"/>
  <c r="H441" i="1"/>
  <c r="H440" i="1"/>
  <c r="H439" i="1"/>
  <c r="H438" i="1"/>
  <c r="I438" i="1" s="1"/>
  <c r="J438" i="1" s="1"/>
  <c r="H437" i="1"/>
  <c r="H436" i="1"/>
  <c r="H435" i="1"/>
  <c r="H434" i="1"/>
  <c r="I434" i="1" s="1"/>
  <c r="J434" i="1" s="1"/>
  <c r="H433" i="1"/>
  <c r="H257" i="1"/>
  <c r="I257" i="1" s="1"/>
  <c r="J257" i="1" s="1"/>
  <c r="H256" i="1"/>
  <c r="H255" i="1"/>
  <c r="C259" i="1"/>
  <c r="H254" i="1"/>
  <c r="I254" i="1" s="1"/>
  <c r="J254" i="1" s="1"/>
  <c r="H253" i="1"/>
  <c r="H252" i="1"/>
  <c r="H251" i="1"/>
  <c r="H250" i="1"/>
  <c r="I250" i="1" s="1"/>
  <c r="J250" i="1" s="1"/>
  <c r="H249" i="1"/>
  <c r="H89" i="1"/>
  <c r="H733" i="1"/>
  <c r="H728" i="1"/>
  <c r="I728" i="1" s="1"/>
  <c r="J728" i="1" s="1"/>
  <c r="H727" i="1"/>
  <c r="H726" i="1"/>
  <c r="H725" i="1"/>
  <c r="H724" i="1"/>
  <c r="I724" i="1" s="1"/>
  <c r="J724" i="1" s="1"/>
  <c r="H449" i="1"/>
  <c r="H488" i="1"/>
  <c r="H487" i="1"/>
  <c r="H486" i="1"/>
  <c r="H485" i="1"/>
  <c r="I485" i="1" s="1"/>
  <c r="J485" i="1" s="1"/>
  <c r="H484" i="1"/>
  <c r="H483" i="1"/>
  <c r="H482" i="1"/>
  <c r="H481" i="1"/>
  <c r="I481" i="1" s="1"/>
  <c r="J481" i="1" s="1"/>
  <c r="H130" i="1"/>
  <c r="H129" i="1"/>
  <c r="D128" i="4"/>
  <c r="C128" i="4" s="1"/>
  <c r="B128" i="4"/>
  <c r="D127" i="4"/>
  <c r="B127" i="4"/>
  <c r="D126" i="4"/>
  <c r="B126" i="4"/>
  <c r="D125" i="4"/>
  <c r="B125" i="4"/>
  <c r="D124" i="4"/>
  <c r="C124" i="4" s="1"/>
  <c r="B124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7" i="4"/>
  <c r="B117" i="4"/>
  <c r="D116" i="4"/>
  <c r="C116" i="4" s="1"/>
  <c r="B116" i="4"/>
  <c r="D115" i="4"/>
  <c r="B115" i="4"/>
  <c r="D114" i="4"/>
  <c r="B114" i="4"/>
  <c r="D113" i="4"/>
  <c r="B113" i="4"/>
  <c r="D112" i="4"/>
  <c r="B112" i="4"/>
  <c r="D111" i="4"/>
  <c r="B111" i="4"/>
  <c r="D110" i="4"/>
  <c r="B110" i="4"/>
  <c r="D109" i="4"/>
  <c r="B109" i="4"/>
  <c r="D108" i="4"/>
  <c r="B108" i="4"/>
  <c r="D107" i="4"/>
  <c r="B107" i="4"/>
  <c r="D106" i="4"/>
  <c r="B106" i="4"/>
  <c r="D105" i="4"/>
  <c r="B105" i="4"/>
  <c r="D104" i="4"/>
  <c r="B104" i="4"/>
  <c r="D103" i="4"/>
  <c r="B103" i="4"/>
  <c r="D102" i="4"/>
  <c r="B102" i="4"/>
  <c r="D101" i="4"/>
  <c r="B101" i="4"/>
  <c r="D100" i="4"/>
  <c r="B100" i="4"/>
  <c r="D99" i="4"/>
  <c r="B99" i="4"/>
  <c r="D98" i="4"/>
  <c r="B98" i="4"/>
  <c r="D97" i="4"/>
  <c r="B97" i="4"/>
  <c r="D96" i="4"/>
  <c r="B96" i="4"/>
  <c r="D95" i="4"/>
  <c r="B95" i="4"/>
  <c r="D94" i="4"/>
  <c r="B94" i="4"/>
  <c r="D93" i="4"/>
  <c r="B93" i="4"/>
  <c r="D92" i="4"/>
  <c r="B92" i="4"/>
  <c r="D91" i="4"/>
  <c r="B91" i="4"/>
  <c r="D90" i="4"/>
  <c r="B90" i="4"/>
  <c r="D89" i="4"/>
  <c r="B89" i="4"/>
  <c r="D88" i="4"/>
  <c r="B88" i="4"/>
  <c r="D87" i="4"/>
  <c r="B87" i="4"/>
  <c r="D86" i="4"/>
  <c r="B86" i="4"/>
  <c r="D85" i="4"/>
  <c r="B85" i="4"/>
  <c r="D84" i="4"/>
  <c r="B84" i="4"/>
  <c r="D83" i="4"/>
  <c r="B83" i="4"/>
  <c r="D82" i="4"/>
  <c r="B82" i="4"/>
  <c r="D81" i="4"/>
  <c r="B81" i="4"/>
  <c r="D80" i="4"/>
  <c r="B80" i="4"/>
  <c r="D79" i="4"/>
  <c r="B79" i="4"/>
  <c r="D78" i="4"/>
  <c r="B78" i="4"/>
  <c r="D77" i="4"/>
  <c r="B77" i="4"/>
  <c r="D76" i="4"/>
  <c r="B76" i="4"/>
  <c r="D75" i="4"/>
  <c r="B75" i="4"/>
  <c r="D74" i="4"/>
  <c r="B74" i="4"/>
  <c r="D73" i="4"/>
  <c r="B73" i="4"/>
  <c r="D72" i="4"/>
  <c r="B72" i="4"/>
  <c r="D71" i="4"/>
  <c r="B71" i="4"/>
  <c r="D70" i="4"/>
  <c r="B70" i="4"/>
  <c r="D69" i="4"/>
  <c r="B69" i="4"/>
  <c r="D68" i="4"/>
  <c r="B68" i="4"/>
  <c r="D67" i="4"/>
  <c r="B67" i="4"/>
  <c r="D66" i="4"/>
  <c r="B66" i="4"/>
  <c r="D65" i="4"/>
  <c r="B65" i="4"/>
  <c r="D64" i="4"/>
  <c r="B64" i="4"/>
  <c r="D63" i="4"/>
  <c r="B63" i="4"/>
  <c r="D62" i="4"/>
  <c r="B62" i="4"/>
  <c r="D61" i="4"/>
  <c r="B61" i="4"/>
  <c r="D60" i="4"/>
  <c r="C60" i="4" s="1"/>
  <c r="B60" i="4"/>
  <c r="D59" i="4"/>
  <c r="B59" i="4"/>
  <c r="D58" i="4"/>
  <c r="C58" i="4" s="1"/>
  <c r="B58" i="4"/>
  <c r="D57" i="4"/>
  <c r="B57" i="4"/>
  <c r="D56" i="4"/>
  <c r="C56" i="4" s="1"/>
  <c r="B56" i="4"/>
  <c r="D55" i="4"/>
  <c r="B55" i="4"/>
  <c r="D54" i="4"/>
  <c r="C54" i="4" s="1"/>
  <c r="B54" i="4"/>
  <c r="D53" i="4"/>
  <c r="B53" i="4"/>
  <c r="D52" i="4"/>
  <c r="C52" i="4" s="1"/>
  <c r="B52" i="4"/>
  <c r="D51" i="4"/>
  <c r="B51" i="4"/>
  <c r="D50" i="4"/>
  <c r="C50" i="4" s="1"/>
  <c r="B50" i="4"/>
  <c r="D49" i="4"/>
  <c r="B49" i="4"/>
  <c r="D48" i="4"/>
  <c r="C48" i="4" s="1"/>
  <c r="B48" i="4"/>
  <c r="D47" i="4"/>
  <c r="B47" i="4"/>
  <c r="D46" i="4"/>
  <c r="C46" i="4" s="1"/>
  <c r="B46" i="4"/>
  <c r="D45" i="4"/>
  <c r="B45" i="4"/>
  <c r="D44" i="4"/>
  <c r="C44" i="4" s="1"/>
  <c r="B44" i="4"/>
  <c r="D43" i="4"/>
  <c r="B43" i="4"/>
  <c r="D42" i="4"/>
  <c r="C42" i="4" s="1"/>
  <c r="B42" i="4"/>
  <c r="D41" i="4"/>
  <c r="B41" i="4"/>
  <c r="D40" i="4"/>
  <c r="C40" i="4" s="1"/>
  <c r="B40" i="4"/>
  <c r="D39" i="4"/>
  <c r="B39" i="4"/>
  <c r="D38" i="4"/>
  <c r="C38" i="4" s="1"/>
  <c r="B38" i="4"/>
  <c r="D37" i="4"/>
  <c r="B37" i="4"/>
  <c r="D36" i="4"/>
  <c r="C36" i="4" s="1"/>
  <c r="B36" i="4"/>
  <c r="D35" i="4"/>
  <c r="B35" i="4"/>
  <c r="D34" i="4"/>
  <c r="C34" i="4" s="1"/>
  <c r="B34" i="4"/>
  <c r="D33" i="4"/>
  <c r="B33" i="4"/>
  <c r="D32" i="4"/>
  <c r="C32" i="4" s="1"/>
  <c r="B32" i="4"/>
  <c r="D31" i="4"/>
  <c r="B31" i="4"/>
  <c r="D30" i="4"/>
  <c r="C30" i="4" s="1"/>
  <c r="B30" i="4"/>
  <c r="D29" i="4"/>
  <c r="B29" i="4"/>
  <c r="D28" i="4"/>
  <c r="C28" i="4" s="1"/>
  <c r="B28" i="4"/>
  <c r="D27" i="4"/>
  <c r="B27" i="4"/>
  <c r="D26" i="4"/>
  <c r="C26" i="4" s="1"/>
  <c r="B26" i="4"/>
  <c r="D25" i="4"/>
  <c r="B25" i="4"/>
  <c r="D24" i="4"/>
  <c r="C24" i="4" s="1"/>
  <c r="B24" i="4"/>
  <c r="D23" i="4"/>
  <c r="B23" i="4"/>
  <c r="D22" i="4"/>
  <c r="C22" i="4" s="1"/>
  <c r="B22" i="4"/>
  <c r="D21" i="4"/>
  <c r="B21" i="4"/>
  <c r="D20" i="4"/>
  <c r="C20" i="4" s="1"/>
  <c r="B20" i="4"/>
  <c r="D19" i="4"/>
  <c r="B19" i="4"/>
  <c r="D18" i="4"/>
  <c r="C18" i="4" s="1"/>
  <c r="B18" i="4"/>
  <c r="D17" i="4"/>
  <c r="B17" i="4"/>
  <c r="D16" i="4"/>
  <c r="C16" i="4" s="1"/>
  <c r="B16" i="4"/>
  <c r="D15" i="4"/>
  <c r="B15" i="4"/>
  <c r="D14" i="4"/>
  <c r="B14" i="4"/>
  <c r="D13" i="4"/>
  <c r="B13" i="4"/>
  <c r="D12" i="4"/>
  <c r="C12" i="4" s="1"/>
  <c r="B12" i="4"/>
  <c r="D11" i="4"/>
  <c r="B11" i="4"/>
  <c r="D10" i="4"/>
  <c r="C10" i="4" s="1"/>
  <c r="B10" i="4"/>
  <c r="D9" i="4"/>
  <c r="B9" i="4"/>
  <c r="D8" i="4"/>
  <c r="C8" i="4" s="1"/>
  <c r="B8" i="4"/>
  <c r="D7" i="4"/>
  <c r="B7" i="4"/>
  <c r="D6" i="4"/>
  <c r="C6" i="4" s="1"/>
  <c r="B6" i="4"/>
  <c r="D5" i="4"/>
  <c r="B5" i="4"/>
  <c r="D4" i="4"/>
  <c r="B4" i="4"/>
  <c r="B3" i="4"/>
  <c r="D3" i="4"/>
  <c r="C562" i="1"/>
  <c r="H553" i="1"/>
  <c r="H552" i="1"/>
  <c r="H551" i="1"/>
  <c r="I551" i="1" s="1"/>
  <c r="J551" i="1" s="1"/>
  <c r="H550" i="1"/>
  <c r="H549" i="1"/>
  <c r="H548" i="1"/>
  <c r="H547" i="1"/>
  <c r="I547" i="1" s="1"/>
  <c r="J547" i="1" s="1"/>
  <c r="H546" i="1"/>
  <c r="H545" i="1"/>
  <c r="H258" i="1"/>
  <c r="H242" i="1"/>
  <c r="I242" i="1" s="1"/>
  <c r="J242" i="1" s="1"/>
  <c r="H165" i="1"/>
  <c r="H164" i="1"/>
  <c r="I164" i="1" s="1"/>
  <c r="J164" i="1" s="1"/>
  <c r="H163" i="1"/>
  <c r="H162" i="1"/>
  <c r="H161" i="1"/>
  <c r="H160" i="1"/>
  <c r="I160" i="1" s="1"/>
  <c r="J160" i="1" s="1"/>
  <c r="H159" i="1"/>
  <c r="H860" i="1"/>
  <c r="H859" i="1"/>
  <c r="H858" i="1"/>
  <c r="I858" i="1" s="1"/>
  <c r="J858" i="1" s="1"/>
  <c r="H857" i="1"/>
  <c r="H856" i="1"/>
  <c r="H855" i="1"/>
  <c r="H854" i="1"/>
  <c r="I854" i="1" s="1"/>
  <c r="J854" i="1" s="1"/>
  <c r="H853" i="1"/>
  <c r="H852" i="1"/>
  <c r="H851" i="1"/>
  <c r="H850" i="1"/>
  <c r="I850" i="1" s="1"/>
  <c r="J850" i="1" s="1"/>
  <c r="H849" i="1"/>
  <c r="H848" i="1"/>
  <c r="H629" i="1"/>
  <c r="I629" i="1" s="1"/>
  <c r="J629" i="1" s="1"/>
  <c r="H628" i="1"/>
  <c r="H627" i="1"/>
  <c r="H626" i="1"/>
  <c r="H625" i="1"/>
  <c r="I625" i="1" s="1"/>
  <c r="J625" i="1" s="1"/>
  <c r="H624" i="1"/>
  <c r="H623" i="1"/>
  <c r="H622" i="1"/>
  <c r="H621" i="1"/>
  <c r="I621" i="1" s="1"/>
  <c r="J621" i="1" s="1"/>
  <c r="H620" i="1"/>
  <c r="H619" i="1"/>
  <c r="H618" i="1"/>
  <c r="H617" i="1"/>
  <c r="I617" i="1" s="1"/>
  <c r="J617" i="1" s="1"/>
  <c r="H616" i="1"/>
  <c r="H615" i="1"/>
  <c r="H614" i="1"/>
  <c r="H613" i="1"/>
  <c r="I613" i="1" s="1"/>
  <c r="J613" i="1" s="1"/>
  <c r="H612" i="1"/>
  <c r="C632" i="1"/>
  <c r="C567" i="1"/>
  <c r="C322" i="1"/>
  <c r="H334" i="1"/>
  <c r="H335" i="1"/>
  <c r="I335" i="1" s="1"/>
  <c r="J335" i="1" s="1"/>
  <c r="H336" i="1"/>
  <c r="I336" i="1" s="1"/>
  <c r="J336" i="1" s="1"/>
  <c r="H337" i="1"/>
  <c r="I337" i="1" s="1"/>
  <c r="J337" i="1" s="1"/>
  <c r="H338" i="1"/>
  <c r="H339" i="1"/>
  <c r="I339" i="1" s="1"/>
  <c r="J339" i="1" s="1"/>
  <c r="H340" i="1"/>
  <c r="I340" i="1" s="1"/>
  <c r="J340" i="1" s="1"/>
  <c r="H341" i="1"/>
  <c r="I341" i="1" s="1"/>
  <c r="J341" i="1" s="1"/>
  <c r="H342" i="1"/>
  <c r="H343" i="1"/>
  <c r="I343" i="1" s="1"/>
  <c r="J343" i="1" s="1"/>
  <c r="H344" i="1"/>
  <c r="I344" i="1" s="1"/>
  <c r="J344" i="1" s="1"/>
  <c r="H345" i="1"/>
  <c r="I345" i="1" s="1"/>
  <c r="J345" i="1" s="1"/>
  <c r="H359" i="1"/>
  <c r="I359" i="1" s="1"/>
  <c r="J359" i="1" s="1"/>
  <c r="H360" i="1"/>
  <c r="I360" i="1" s="1"/>
  <c r="J360" i="1" s="1"/>
  <c r="H361" i="1"/>
  <c r="I361" i="1" s="1"/>
  <c r="J361" i="1" s="1"/>
  <c r="H362" i="1"/>
  <c r="H363" i="1"/>
  <c r="I363" i="1" s="1"/>
  <c r="J363" i="1" s="1"/>
  <c r="H364" i="1"/>
  <c r="I364" i="1" s="1"/>
  <c r="J364" i="1" s="1"/>
  <c r="H365" i="1"/>
  <c r="I365" i="1" s="1"/>
  <c r="J365" i="1" s="1"/>
  <c r="H366" i="1"/>
  <c r="H367" i="1"/>
  <c r="I367" i="1" s="1"/>
  <c r="J367" i="1" s="1"/>
  <c r="H368" i="1"/>
  <c r="I368" i="1" s="1"/>
  <c r="J368" i="1" s="1"/>
  <c r="H446" i="1"/>
  <c r="I446" i="1" s="1"/>
  <c r="J446" i="1" s="1"/>
  <c r="H447" i="1"/>
  <c r="I447" i="1" s="1"/>
  <c r="J447" i="1" s="1"/>
  <c r="H448" i="1"/>
  <c r="H141" i="1"/>
  <c r="I141" i="1" s="1"/>
  <c r="J141" i="1" s="1"/>
  <c r="H84" i="1"/>
  <c r="I84" i="1" s="1"/>
  <c r="J84" i="1" s="1"/>
  <c r="H85" i="1"/>
  <c r="H86" i="1"/>
  <c r="I86" i="1" s="1"/>
  <c r="J86" i="1" s="1"/>
  <c r="H87" i="1"/>
  <c r="I87" i="1" s="1"/>
  <c r="J87" i="1" s="1"/>
  <c r="H88" i="1"/>
  <c r="I88" i="1" s="1"/>
  <c r="J88" i="1" s="1"/>
  <c r="H784" i="1"/>
  <c r="I784" i="1" s="1"/>
  <c r="J784" i="1" s="1"/>
  <c r="H783" i="1"/>
  <c r="I783" i="1" s="1"/>
  <c r="J783" i="1" s="1"/>
  <c r="H782" i="1"/>
  <c r="I782" i="1" s="1"/>
  <c r="J782" i="1" s="1"/>
  <c r="H781" i="1"/>
  <c r="H780" i="1"/>
  <c r="I780" i="1" s="1"/>
  <c r="J780" i="1" s="1"/>
  <c r="H779" i="1"/>
  <c r="I779" i="1" s="1"/>
  <c r="J779" i="1" s="1"/>
  <c r="H778" i="1"/>
  <c r="I778" i="1" s="1"/>
  <c r="J778" i="1" s="1"/>
  <c r="H777" i="1"/>
  <c r="H776" i="1"/>
  <c r="I776" i="1" s="1"/>
  <c r="J776" i="1" s="1"/>
  <c r="H775" i="1"/>
  <c r="I775" i="1" s="1"/>
  <c r="J775" i="1" s="1"/>
  <c r="H774" i="1"/>
  <c r="I774" i="1" s="1"/>
  <c r="J774" i="1" s="1"/>
  <c r="H773" i="1"/>
  <c r="H772" i="1"/>
  <c r="I772" i="1" s="1"/>
  <c r="J772" i="1" s="1"/>
  <c r="H771" i="1"/>
  <c r="I771" i="1" s="1"/>
  <c r="J771" i="1" s="1"/>
  <c r="H770" i="1"/>
  <c r="I770" i="1" s="1"/>
  <c r="J770" i="1" s="1"/>
  <c r="H769" i="1"/>
  <c r="H768" i="1"/>
  <c r="I768" i="1" s="1"/>
  <c r="J768" i="1" s="1"/>
  <c r="H767" i="1"/>
  <c r="I767" i="1" s="1"/>
  <c r="J767" i="1" s="1"/>
  <c r="H766" i="1"/>
  <c r="I766" i="1" s="1"/>
  <c r="J766" i="1" s="1"/>
  <c r="H743" i="1"/>
  <c r="I743" i="1" s="1"/>
  <c r="J743" i="1" s="1"/>
  <c r="H742" i="1"/>
  <c r="I742" i="1" s="1"/>
  <c r="J742" i="1" s="1"/>
  <c r="H741" i="1"/>
  <c r="H740" i="1"/>
  <c r="I740" i="1" s="1"/>
  <c r="J740" i="1" s="1"/>
  <c r="H739" i="1"/>
  <c r="I739" i="1" s="1"/>
  <c r="J739" i="1" s="1"/>
  <c r="H738" i="1"/>
  <c r="I738" i="1" s="1"/>
  <c r="J738" i="1" s="1"/>
  <c r="H723" i="1"/>
  <c r="H722" i="1"/>
  <c r="I722" i="1" s="1"/>
  <c r="J722" i="1" s="1"/>
  <c r="H721" i="1"/>
  <c r="I721" i="1" s="1"/>
  <c r="J721" i="1" s="1"/>
  <c r="H720" i="1"/>
  <c r="I720" i="1" s="1"/>
  <c r="J720" i="1" s="1"/>
  <c r="H719" i="1"/>
  <c r="H718" i="1"/>
  <c r="I718" i="1" s="1"/>
  <c r="J718" i="1" s="1"/>
  <c r="H717" i="1"/>
  <c r="I717" i="1" s="1"/>
  <c r="J717" i="1" s="1"/>
  <c r="H716" i="1"/>
  <c r="I716" i="1" s="1"/>
  <c r="J716" i="1" s="1"/>
  <c r="H715" i="1"/>
  <c r="H667" i="1"/>
  <c r="I667" i="1" s="1"/>
  <c r="J667" i="1" s="1"/>
  <c r="H666" i="1"/>
  <c r="I666" i="1" s="1"/>
  <c r="J666" i="1" s="1"/>
  <c r="H665" i="1"/>
  <c r="I665" i="1" s="1"/>
  <c r="J665" i="1" s="1"/>
  <c r="H664" i="1"/>
  <c r="H663" i="1"/>
  <c r="I663" i="1" s="1"/>
  <c r="J663" i="1" s="1"/>
  <c r="H662" i="1"/>
  <c r="I662" i="1" s="1"/>
  <c r="J662" i="1" s="1"/>
  <c r="H661" i="1"/>
  <c r="I661" i="1" s="1"/>
  <c r="J661" i="1" s="1"/>
  <c r="H660" i="1"/>
  <c r="H659" i="1"/>
  <c r="I659" i="1" s="1"/>
  <c r="J659" i="1" s="1"/>
  <c r="H658" i="1"/>
  <c r="I658" i="1" s="1"/>
  <c r="J658" i="1" s="1"/>
  <c r="H657" i="1"/>
  <c r="I657" i="1" s="1"/>
  <c r="J657" i="1" s="1"/>
  <c r="H656" i="1"/>
  <c r="H655" i="1"/>
  <c r="I655" i="1" s="1"/>
  <c r="J655" i="1" s="1"/>
  <c r="H654" i="1"/>
  <c r="I654" i="1" s="1"/>
  <c r="J654" i="1" s="1"/>
  <c r="H653" i="1"/>
  <c r="I653" i="1" s="1"/>
  <c r="J653" i="1" s="1"/>
  <c r="H652" i="1"/>
  <c r="H651" i="1"/>
  <c r="I651" i="1" s="1"/>
  <c r="J651" i="1" s="1"/>
  <c r="H650" i="1"/>
  <c r="I650" i="1" s="1"/>
  <c r="J650" i="1" s="1"/>
  <c r="H649" i="1"/>
  <c r="I649" i="1" s="1"/>
  <c r="J649" i="1" s="1"/>
  <c r="H648" i="1"/>
  <c r="H647" i="1"/>
  <c r="I647" i="1" s="1"/>
  <c r="J647" i="1" s="1"/>
  <c r="H646" i="1"/>
  <c r="I646" i="1" s="1"/>
  <c r="J646" i="1" s="1"/>
  <c r="H645" i="1"/>
  <c r="I645" i="1" s="1"/>
  <c r="J645" i="1" s="1"/>
  <c r="H644" i="1"/>
  <c r="H643" i="1"/>
  <c r="I643" i="1" s="1"/>
  <c r="J643" i="1" s="1"/>
  <c r="H611" i="1"/>
  <c r="I611" i="1" s="1"/>
  <c r="J611" i="1" s="1"/>
  <c r="H610" i="1"/>
  <c r="I610" i="1" s="1"/>
  <c r="J610" i="1" s="1"/>
  <c r="H609" i="1"/>
  <c r="H608" i="1"/>
  <c r="I608" i="1" s="1"/>
  <c r="J608" i="1" s="1"/>
  <c r="H607" i="1"/>
  <c r="I607" i="1" s="1"/>
  <c r="J607" i="1" s="1"/>
  <c r="H606" i="1"/>
  <c r="I606" i="1" s="1"/>
  <c r="J606" i="1" s="1"/>
  <c r="H605" i="1"/>
  <c r="H573" i="1"/>
  <c r="I573" i="1" s="1"/>
  <c r="J573" i="1" s="1"/>
  <c r="H572" i="1"/>
  <c r="I572" i="1" s="1"/>
  <c r="J572" i="1" s="1"/>
  <c r="H516" i="1"/>
  <c r="I516" i="1" s="1"/>
  <c r="J516" i="1" s="1"/>
  <c r="H515" i="1"/>
  <c r="I515" i="1" s="1"/>
  <c r="J515" i="1" s="1"/>
  <c r="H508" i="1"/>
  <c r="I508" i="1" s="1"/>
  <c r="J508" i="1" s="1"/>
  <c r="H507" i="1"/>
  <c r="H506" i="1"/>
  <c r="I506" i="1" s="1"/>
  <c r="J506" i="1" s="1"/>
  <c r="H505" i="1"/>
  <c r="I505" i="1" s="1"/>
  <c r="J505" i="1" s="1"/>
  <c r="H497" i="1"/>
  <c r="H496" i="1"/>
  <c r="I496" i="1" s="1"/>
  <c r="J496" i="1" s="1"/>
  <c r="H495" i="1"/>
  <c r="I495" i="1" s="1"/>
  <c r="J495" i="1" s="1"/>
  <c r="I861" i="1"/>
  <c r="J861" i="1" s="1"/>
  <c r="I816" i="1"/>
  <c r="J816" i="1" s="1"/>
  <c r="I785" i="1"/>
  <c r="J785" i="1" s="1"/>
  <c r="I673" i="1"/>
  <c r="J673" i="1" s="1"/>
  <c r="I632" i="1"/>
  <c r="J632" i="1" s="1"/>
  <c r="I567" i="1"/>
  <c r="J567" i="1" s="1"/>
  <c r="I557" i="1"/>
  <c r="I517" i="1"/>
  <c r="I489" i="1"/>
  <c r="I410" i="1"/>
  <c r="I369" i="1"/>
  <c r="I322" i="1"/>
  <c r="I259" i="1"/>
  <c r="I228" i="1"/>
  <c r="I201" i="1"/>
  <c r="I131" i="1"/>
  <c r="I90" i="1"/>
  <c r="I48" i="1"/>
  <c r="H847" i="1"/>
  <c r="I847" i="1" s="1"/>
  <c r="J847" i="1" s="1"/>
  <c r="H846" i="1"/>
  <c r="I846" i="1" s="1"/>
  <c r="J846" i="1" s="1"/>
  <c r="H845" i="1"/>
  <c r="I845" i="1" s="1"/>
  <c r="J845" i="1" s="1"/>
  <c r="H824" i="1"/>
  <c r="I824" i="1" s="1"/>
  <c r="J824" i="1" s="1"/>
  <c r="H823" i="1"/>
  <c r="I823" i="1" s="1"/>
  <c r="J823" i="1" s="1"/>
  <c r="H822" i="1"/>
  <c r="I822" i="1" s="1"/>
  <c r="J822" i="1" s="1"/>
  <c r="H821" i="1"/>
  <c r="H820" i="1"/>
  <c r="I820" i="1" s="1"/>
  <c r="J820" i="1" s="1"/>
  <c r="H819" i="1"/>
  <c r="I819" i="1" s="1"/>
  <c r="J819" i="1" s="1"/>
  <c r="C861" i="1"/>
  <c r="C816" i="1"/>
  <c r="H815" i="1"/>
  <c r="H814" i="1"/>
  <c r="I814" i="1" s="1"/>
  <c r="J814" i="1" s="1"/>
  <c r="H813" i="1"/>
  <c r="I813" i="1" s="1"/>
  <c r="J813" i="1" s="1"/>
  <c r="H812" i="1"/>
  <c r="I812" i="1" s="1"/>
  <c r="J812" i="1" s="1"/>
  <c r="H811" i="1"/>
  <c r="H797" i="1"/>
  <c r="I797" i="1" s="1"/>
  <c r="J797" i="1" s="1"/>
  <c r="H796" i="1"/>
  <c r="I796" i="1" s="1"/>
  <c r="J796" i="1" s="1"/>
  <c r="H795" i="1"/>
  <c r="I795" i="1" s="1"/>
  <c r="J795" i="1" s="1"/>
  <c r="H794" i="1"/>
  <c r="H793" i="1"/>
  <c r="I793" i="1" s="1"/>
  <c r="J793" i="1" s="1"/>
  <c r="H792" i="1"/>
  <c r="I792" i="1" s="1"/>
  <c r="J792" i="1" s="1"/>
  <c r="H791" i="1"/>
  <c r="I791" i="1" s="1"/>
  <c r="J791" i="1" s="1"/>
  <c r="H790" i="1"/>
  <c r="H789" i="1"/>
  <c r="I789" i="1" s="1"/>
  <c r="J789" i="1" s="1"/>
  <c r="H788" i="1"/>
  <c r="I788" i="1" s="1"/>
  <c r="J788" i="1" s="1"/>
  <c r="C785" i="1"/>
  <c r="H737" i="1"/>
  <c r="C734" i="1"/>
  <c r="H714" i="1"/>
  <c r="I714" i="1" s="1"/>
  <c r="J714" i="1" s="1"/>
  <c r="H713" i="1"/>
  <c r="I713" i="1" s="1"/>
  <c r="J713" i="1" s="1"/>
  <c r="H712" i="1"/>
  <c r="H711" i="1"/>
  <c r="I711" i="1" s="1"/>
  <c r="J711" i="1" s="1"/>
  <c r="H683" i="1"/>
  <c r="I683" i="1" s="1"/>
  <c r="J683" i="1" s="1"/>
  <c r="H682" i="1"/>
  <c r="H681" i="1"/>
  <c r="I681" i="1" s="1"/>
  <c r="J681" i="1" s="1"/>
  <c r="H680" i="1"/>
  <c r="I680" i="1" s="1"/>
  <c r="J680" i="1" s="1"/>
  <c r="H679" i="1"/>
  <c r="I679" i="1" s="1"/>
  <c r="J679" i="1" s="1"/>
  <c r="H678" i="1"/>
  <c r="H677" i="1"/>
  <c r="I677" i="1" s="1"/>
  <c r="J677" i="1" s="1"/>
  <c r="H676" i="1"/>
  <c r="I676" i="1" s="1"/>
  <c r="J676" i="1" s="1"/>
  <c r="H642" i="1"/>
  <c r="I642" i="1" s="1"/>
  <c r="J642" i="1" s="1"/>
  <c r="H641" i="1"/>
  <c r="H640" i="1"/>
  <c r="I640" i="1" s="1"/>
  <c r="J640" i="1" s="1"/>
  <c r="H639" i="1"/>
  <c r="I639" i="1" s="1"/>
  <c r="J639" i="1" s="1"/>
  <c r="H638" i="1"/>
  <c r="I638" i="1" s="1"/>
  <c r="J638" i="1" s="1"/>
  <c r="H637" i="1"/>
  <c r="H636" i="1"/>
  <c r="I636" i="1" s="1"/>
  <c r="J636" i="1" s="1"/>
  <c r="H635" i="1"/>
  <c r="I635" i="1" s="1"/>
  <c r="J635" i="1" s="1"/>
  <c r="C673" i="1"/>
  <c r="H571" i="1"/>
  <c r="H570" i="1"/>
  <c r="I570" i="1" s="1"/>
  <c r="J570" i="1" s="1"/>
  <c r="H565" i="1"/>
  <c r="H528" i="1"/>
  <c r="I528" i="1" s="1"/>
  <c r="J528" i="1" s="1"/>
  <c r="C557" i="1"/>
  <c r="C517" i="1"/>
  <c r="C489" i="1"/>
  <c r="C450" i="1"/>
  <c r="C288" i="1"/>
  <c r="C228" i="1"/>
  <c r="C201" i="1"/>
  <c r="C166" i="1"/>
  <c r="C131" i="1"/>
  <c r="C90" i="1"/>
  <c r="C48" i="1"/>
  <c r="C25" i="1"/>
  <c r="H480" i="1"/>
  <c r="H479" i="1"/>
  <c r="I479" i="1" s="1"/>
  <c r="J479" i="1" s="1"/>
  <c r="H478" i="1"/>
  <c r="I478" i="1" s="1"/>
  <c r="J478" i="1" s="1"/>
  <c r="H477" i="1"/>
  <c r="I477" i="1" s="1"/>
  <c r="J477" i="1" s="1"/>
  <c r="H476" i="1"/>
  <c r="H475" i="1"/>
  <c r="I475" i="1" s="1"/>
  <c r="J475" i="1" s="1"/>
  <c r="H474" i="1"/>
  <c r="I474" i="1" s="1"/>
  <c r="J474" i="1" s="1"/>
  <c r="H473" i="1"/>
  <c r="I473" i="1" s="1"/>
  <c r="J473" i="1" s="1"/>
  <c r="H472" i="1"/>
  <c r="H471" i="1"/>
  <c r="I471" i="1" s="1"/>
  <c r="J471" i="1" s="1"/>
  <c r="H470" i="1"/>
  <c r="I470" i="1" s="1"/>
  <c r="J470" i="1" s="1"/>
  <c r="H469" i="1"/>
  <c r="I469" i="1" s="1"/>
  <c r="J469" i="1" s="1"/>
  <c r="H468" i="1"/>
  <c r="H467" i="1"/>
  <c r="I467" i="1" s="1"/>
  <c r="J467" i="1" s="1"/>
  <c r="H466" i="1"/>
  <c r="I466" i="1" s="1"/>
  <c r="J466" i="1" s="1"/>
  <c r="H465" i="1"/>
  <c r="I465" i="1" s="1"/>
  <c r="J465" i="1" s="1"/>
  <c r="H409" i="1"/>
  <c r="I409" i="1" s="1"/>
  <c r="J409" i="1" s="1"/>
  <c r="H408" i="1"/>
  <c r="I408" i="1" s="1"/>
  <c r="J408" i="1" s="1"/>
  <c r="H407" i="1"/>
  <c r="I407" i="1" s="1"/>
  <c r="J407" i="1" s="1"/>
  <c r="H406" i="1"/>
  <c r="H405" i="1"/>
  <c r="I405" i="1" s="1"/>
  <c r="J405" i="1" s="1"/>
  <c r="H445" i="1"/>
  <c r="I445" i="1" s="1"/>
  <c r="J445" i="1" s="1"/>
  <c r="H444" i="1"/>
  <c r="I444" i="1" s="1"/>
  <c r="J444" i="1" s="1"/>
  <c r="H276" i="1"/>
  <c r="I276" i="1" s="1"/>
  <c r="J276" i="1" s="1"/>
  <c r="H275" i="1"/>
  <c r="I275" i="1" s="1"/>
  <c r="J275" i="1" s="1"/>
  <c r="H274" i="1"/>
  <c r="H273" i="1"/>
  <c r="I273" i="1" s="1"/>
  <c r="J273" i="1" s="1"/>
  <c r="H272" i="1"/>
  <c r="I272" i="1" s="1"/>
  <c r="J272" i="1" s="1"/>
  <c r="H271" i="1"/>
  <c r="I271" i="1" s="1"/>
  <c r="J271" i="1" s="1"/>
  <c r="H200" i="1"/>
  <c r="H199" i="1"/>
  <c r="I199" i="1" s="1"/>
  <c r="J199" i="1" s="1"/>
  <c r="H198" i="1"/>
  <c r="I198" i="1" s="1"/>
  <c r="J198" i="1" s="1"/>
  <c r="H197" i="1"/>
  <c r="I197" i="1" s="1"/>
  <c r="J197" i="1" s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I57" i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5" i="1"/>
  <c r="I5" i="1" s="1"/>
  <c r="J5" i="1" s="1"/>
  <c r="H527" i="1"/>
  <c r="I527" i="1" s="1"/>
  <c r="J527" i="1" s="1"/>
  <c r="H526" i="1"/>
  <c r="I526" i="1" s="1"/>
  <c r="J526" i="1" s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H521" i="1"/>
  <c r="I521" i="1" s="1"/>
  <c r="J521" i="1" s="1"/>
  <c r="H520" i="1"/>
  <c r="I520" i="1" s="1"/>
  <c r="J520" i="1" s="1"/>
  <c r="H494" i="1"/>
  <c r="I494" i="1" s="1"/>
  <c r="J494" i="1" s="1"/>
  <c r="H493" i="1"/>
  <c r="I493" i="1" s="1"/>
  <c r="J493" i="1" s="1"/>
  <c r="H492" i="1"/>
  <c r="I492" i="1" s="1"/>
  <c r="J492" i="1" s="1"/>
  <c r="H464" i="1"/>
  <c r="I464" i="1" s="1"/>
  <c r="J464" i="1" s="1"/>
  <c r="H463" i="1"/>
  <c r="I463" i="1" s="1"/>
  <c r="J463" i="1" s="1"/>
  <c r="H462" i="1"/>
  <c r="I462" i="1" s="1"/>
  <c r="J462" i="1" s="1"/>
  <c r="H461" i="1"/>
  <c r="I461" i="1" s="1"/>
  <c r="J461" i="1" s="1"/>
  <c r="H460" i="1"/>
  <c r="I460" i="1" s="1"/>
  <c r="J460" i="1" s="1"/>
  <c r="H459" i="1"/>
  <c r="I459" i="1" s="1"/>
  <c r="J459" i="1" s="1"/>
  <c r="H458" i="1"/>
  <c r="I458" i="1" s="1"/>
  <c r="J458" i="1" s="1"/>
  <c r="H457" i="1"/>
  <c r="I457" i="1" s="1"/>
  <c r="J457" i="1" s="1"/>
  <c r="H456" i="1"/>
  <c r="I456" i="1" s="1"/>
  <c r="J456" i="1" s="1"/>
  <c r="H455" i="1"/>
  <c r="I455" i="1" s="1"/>
  <c r="J455" i="1" s="1"/>
  <c r="H454" i="1"/>
  <c r="I454" i="1" s="1"/>
  <c r="J454" i="1" s="1"/>
  <c r="H453" i="1"/>
  <c r="I453" i="1" s="1"/>
  <c r="J453" i="1" s="1"/>
  <c r="H443" i="1"/>
  <c r="I443" i="1" s="1"/>
  <c r="J443" i="1" s="1"/>
  <c r="H442" i="1"/>
  <c r="I442" i="1" s="1"/>
  <c r="J442" i="1" s="1"/>
  <c r="H432" i="1"/>
  <c r="I432" i="1" s="1"/>
  <c r="J432" i="1" s="1"/>
  <c r="H431" i="1"/>
  <c r="I431" i="1" s="1"/>
  <c r="J431" i="1" s="1"/>
  <c r="H430" i="1"/>
  <c r="I430" i="1" s="1"/>
  <c r="J430" i="1" s="1"/>
  <c r="H429" i="1"/>
  <c r="I429" i="1" s="1"/>
  <c r="J429" i="1" s="1"/>
  <c r="H428" i="1"/>
  <c r="I428" i="1" s="1"/>
  <c r="J428" i="1" s="1"/>
  <c r="H427" i="1"/>
  <c r="I427" i="1" s="1"/>
  <c r="J427" i="1" s="1"/>
  <c r="H426" i="1"/>
  <c r="I426" i="1" s="1"/>
  <c r="J426" i="1" s="1"/>
  <c r="H425" i="1"/>
  <c r="I425" i="1" s="1"/>
  <c r="J425" i="1" s="1"/>
  <c r="H424" i="1"/>
  <c r="I424" i="1" s="1"/>
  <c r="J424" i="1" s="1"/>
  <c r="H423" i="1"/>
  <c r="I423" i="1" s="1"/>
  <c r="J423" i="1" s="1"/>
  <c r="H422" i="1"/>
  <c r="I422" i="1" s="1"/>
  <c r="J422" i="1" s="1"/>
  <c r="H421" i="1"/>
  <c r="I421" i="1" s="1"/>
  <c r="J421" i="1" s="1"/>
  <c r="H420" i="1"/>
  <c r="I420" i="1" s="1"/>
  <c r="J420" i="1" s="1"/>
  <c r="H419" i="1"/>
  <c r="I419" i="1" s="1"/>
  <c r="J419" i="1" s="1"/>
  <c r="H418" i="1"/>
  <c r="I418" i="1" s="1"/>
  <c r="J418" i="1" s="1"/>
  <c r="H417" i="1"/>
  <c r="I417" i="1" s="1"/>
  <c r="J417" i="1" s="1"/>
  <c r="H416" i="1"/>
  <c r="I416" i="1" s="1"/>
  <c r="J416" i="1" s="1"/>
  <c r="H415" i="1"/>
  <c r="I415" i="1" s="1"/>
  <c r="J415" i="1" s="1"/>
  <c r="H414" i="1"/>
  <c r="I414" i="1" s="1"/>
  <c r="J414" i="1" s="1"/>
  <c r="H413" i="1"/>
  <c r="I413" i="1" s="1"/>
  <c r="J413" i="1" s="1"/>
  <c r="H404" i="1"/>
  <c r="I404" i="1" s="1"/>
  <c r="J404" i="1" s="1"/>
  <c r="H403" i="1"/>
  <c r="I403" i="1" s="1"/>
  <c r="J403" i="1" s="1"/>
  <c r="H402" i="1"/>
  <c r="I402" i="1" s="1"/>
  <c r="J402" i="1" s="1"/>
  <c r="H401" i="1"/>
  <c r="I401" i="1" s="1"/>
  <c r="J401" i="1" s="1"/>
  <c r="H400" i="1"/>
  <c r="I400" i="1" s="1"/>
  <c r="J400" i="1" s="1"/>
  <c r="H399" i="1"/>
  <c r="I399" i="1" s="1"/>
  <c r="J399" i="1" s="1"/>
  <c r="H398" i="1"/>
  <c r="I398" i="1" s="1"/>
  <c r="J398" i="1" s="1"/>
  <c r="H397" i="1"/>
  <c r="I397" i="1" s="1"/>
  <c r="J397" i="1" s="1"/>
  <c r="H396" i="1"/>
  <c r="I396" i="1" s="1"/>
  <c r="J396" i="1" s="1"/>
  <c r="H395" i="1"/>
  <c r="I395" i="1" s="1"/>
  <c r="J395" i="1" s="1"/>
  <c r="H394" i="1"/>
  <c r="I394" i="1" s="1"/>
  <c r="J394" i="1" s="1"/>
  <c r="H393" i="1"/>
  <c r="I393" i="1" s="1"/>
  <c r="J393" i="1" s="1"/>
  <c r="H392" i="1"/>
  <c r="I392" i="1" s="1"/>
  <c r="J392" i="1" s="1"/>
  <c r="H391" i="1"/>
  <c r="I391" i="1" s="1"/>
  <c r="J391" i="1" s="1"/>
  <c r="H390" i="1"/>
  <c r="I390" i="1" s="1"/>
  <c r="J390" i="1" s="1"/>
  <c r="H389" i="1"/>
  <c r="I389" i="1" s="1"/>
  <c r="J389" i="1" s="1"/>
  <c r="H388" i="1"/>
  <c r="I388" i="1" s="1"/>
  <c r="J388" i="1" s="1"/>
  <c r="H387" i="1"/>
  <c r="I387" i="1" s="1"/>
  <c r="J387" i="1" s="1"/>
  <c r="H386" i="1"/>
  <c r="I386" i="1" s="1"/>
  <c r="J386" i="1" s="1"/>
  <c r="H385" i="1"/>
  <c r="I385" i="1" s="1"/>
  <c r="J385" i="1" s="1"/>
  <c r="H384" i="1"/>
  <c r="I384" i="1" s="1"/>
  <c r="J384" i="1" s="1"/>
  <c r="H383" i="1"/>
  <c r="I383" i="1" s="1"/>
  <c r="J383" i="1" s="1"/>
  <c r="H382" i="1"/>
  <c r="I382" i="1" s="1"/>
  <c r="J382" i="1" s="1"/>
  <c r="H381" i="1"/>
  <c r="I381" i="1" s="1"/>
  <c r="J381" i="1" s="1"/>
  <c r="H380" i="1"/>
  <c r="I380" i="1" s="1"/>
  <c r="J380" i="1" s="1"/>
  <c r="H379" i="1"/>
  <c r="I379" i="1" s="1"/>
  <c r="J379" i="1" s="1"/>
  <c r="H378" i="1"/>
  <c r="I378" i="1" s="1"/>
  <c r="J378" i="1" s="1"/>
  <c r="H377" i="1"/>
  <c r="I377" i="1" s="1"/>
  <c r="J377" i="1" s="1"/>
  <c r="H376" i="1"/>
  <c r="I376" i="1" s="1"/>
  <c r="J376" i="1" s="1"/>
  <c r="H375" i="1"/>
  <c r="I375" i="1" s="1"/>
  <c r="J375" i="1" s="1"/>
  <c r="H374" i="1"/>
  <c r="I374" i="1" s="1"/>
  <c r="J374" i="1" s="1"/>
  <c r="H373" i="1"/>
  <c r="I373" i="1" s="1"/>
  <c r="J373" i="1" s="1"/>
  <c r="H372" i="1"/>
  <c r="I372" i="1" s="1"/>
  <c r="J372" i="1" s="1"/>
  <c r="H333" i="1"/>
  <c r="I333" i="1" s="1"/>
  <c r="J333" i="1" s="1"/>
  <c r="H332" i="1"/>
  <c r="I332" i="1" s="1"/>
  <c r="J332" i="1" s="1"/>
  <c r="H331" i="1"/>
  <c r="I331" i="1" s="1"/>
  <c r="J331" i="1" s="1"/>
  <c r="H330" i="1"/>
  <c r="I330" i="1" s="1"/>
  <c r="J330" i="1" s="1"/>
  <c r="H329" i="1"/>
  <c r="I329" i="1" s="1"/>
  <c r="J329" i="1" s="1"/>
  <c r="H328" i="1"/>
  <c r="I328" i="1" s="1"/>
  <c r="J328" i="1" s="1"/>
  <c r="H327" i="1"/>
  <c r="I327" i="1" s="1"/>
  <c r="J327" i="1" s="1"/>
  <c r="H326" i="1"/>
  <c r="I326" i="1" s="1"/>
  <c r="J326" i="1" s="1"/>
  <c r="H325" i="1"/>
  <c r="I325" i="1" s="1"/>
  <c r="J325" i="1" s="1"/>
  <c r="H270" i="1"/>
  <c r="I270" i="1" s="1"/>
  <c r="J270" i="1" s="1"/>
  <c r="H269" i="1"/>
  <c r="I269" i="1" s="1"/>
  <c r="J269" i="1" s="1"/>
  <c r="H268" i="1"/>
  <c r="I268" i="1" s="1"/>
  <c r="J268" i="1" s="1"/>
  <c r="H267" i="1"/>
  <c r="I267" i="1" s="1"/>
  <c r="J267" i="1" s="1"/>
  <c r="H266" i="1"/>
  <c r="I266" i="1" s="1"/>
  <c r="J266" i="1" s="1"/>
  <c r="H265" i="1"/>
  <c r="I265" i="1" s="1"/>
  <c r="J265" i="1" s="1"/>
  <c r="H264" i="1"/>
  <c r="I264" i="1" s="1"/>
  <c r="J264" i="1" s="1"/>
  <c r="H263" i="1"/>
  <c r="I263" i="1" s="1"/>
  <c r="J263" i="1" s="1"/>
  <c r="H241" i="1"/>
  <c r="I241" i="1" s="1"/>
  <c r="J241" i="1" s="1"/>
  <c r="H240" i="1"/>
  <c r="I240" i="1" s="1"/>
  <c r="J240" i="1" s="1"/>
  <c r="H239" i="1"/>
  <c r="I239" i="1" s="1"/>
  <c r="J239" i="1" s="1"/>
  <c r="H238" i="1"/>
  <c r="I238" i="1" s="1"/>
  <c r="J238" i="1" s="1"/>
  <c r="H237" i="1"/>
  <c r="I237" i="1" s="1"/>
  <c r="J237" i="1" s="1"/>
  <c r="H236" i="1"/>
  <c r="I236" i="1" s="1"/>
  <c r="J236" i="1" s="1"/>
  <c r="H235" i="1"/>
  <c r="I235" i="1" s="1"/>
  <c r="J235" i="1" s="1"/>
  <c r="H234" i="1"/>
  <c r="I234" i="1" s="1"/>
  <c r="J234" i="1" s="1"/>
  <c r="H233" i="1"/>
  <c r="I233" i="1" s="1"/>
  <c r="J233" i="1" s="1"/>
  <c r="H232" i="1"/>
  <c r="I232" i="1" s="1"/>
  <c r="J232" i="1" s="1"/>
  <c r="H231" i="1"/>
  <c r="I231" i="1" s="1"/>
  <c r="J231" i="1" s="1"/>
  <c r="H227" i="1"/>
  <c r="I227" i="1" s="1"/>
  <c r="J227" i="1" s="1"/>
  <c r="H226" i="1"/>
  <c r="I226" i="1" s="1"/>
  <c r="J226" i="1" s="1"/>
  <c r="H225" i="1"/>
  <c r="I225" i="1" s="1"/>
  <c r="J225" i="1" s="1"/>
  <c r="H205" i="1"/>
  <c r="I205" i="1" s="1"/>
  <c r="J205" i="1" s="1"/>
  <c r="H204" i="1"/>
  <c r="I204" i="1" s="1"/>
  <c r="J204" i="1" s="1"/>
  <c r="H196" i="1"/>
  <c r="I196" i="1" s="1"/>
  <c r="J196" i="1" s="1"/>
  <c r="H195" i="1"/>
  <c r="I195" i="1" s="1"/>
  <c r="J195" i="1" s="1"/>
  <c r="H194" i="1"/>
  <c r="I194" i="1" s="1"/>
  <c r="J194" i="1" s="1"/>
  <c r="H193" i="1"/>
  <c r="I193" i="1" s="1"/>
  <c r="J193" i="1" s="1"/>
  <c r="H192" i="1"/>
  <c r="I192" i="1" s="1"/>
  <c r="J192" i="1" s="1"/>
  <c r="H191" i="1"/>
  <c r="I191" i="1" s="1"/>
  <c r="J191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51" i="1"/>
  <c r="I51" i="1" s="1"/>
  <c r="J51" i="1" s="1"/>
  <c r="H262" i="1"/>
  <c r="I262" i="1" s="1"/>
  <c r="J262" i="1" s="1"/>
  <c r="H321" i="1"/>
  <c r="I321" i="1" s="1"/>
  <c r="J321" i="1" s="1"/>
  <c r="H320" i="1"/>
  <c r="I320" i="1" s="1"/>
  <c r="J320" i="1" s="1"/>
  <c r="H319" i="1"/>
  <c r="I319" i="1" s="1"/>
  <c r="J319" i="1" s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H313" i="1"/>
  <c r="I313" i="1" s="1"/>
  <c r="J313" i="1" s="1"/>
  <c r="H312" i="1"/>
  <c r="I312" i="1" s="1"/>
  <c r="J312" i="1" s="1"/>
  <c r="H311" i="1"/>
  <c r="I311" i="1" s="1"/>
  <c r="J311" i="1" s="1"/>
  <c r="H310" i="1"/>
  <c r="I310" i="1" s="1"/>
  <c r="J310" i="1" s="1"/>
  <c r="H309" i="1"/>
  <c r="I309" i="1" s="1"/>
  <c r="J309" i="1" s="1"/>
  <c r="H308" i="1"/>
  <c r="I308" i="1" s="1"/>
  <c r="J308" i="1" s="1"/>
  <c r="H307" i="1"/>
  <c r="I307" i="1" s="1"/>
  <c r="J307" i="1" s="1"/>
  <c r="H306" i="1"/>
  <c r="I306" i="1" s="1"/>
  <c r="J306" i="1" s="1"/>
  <c r="H305" i="1"/>
  <c r="I305" i="1" s="1"/>
  <c r="J305" i="1" s="1"/>
  <c r="H304" i="1"/>
  <c r="I304" i="1" s="1"/>
  <c r="J304" i="1" s="1"/>
  <c r="H303" i="1"/>
  <c r="I303" i="1" s="1"/>
  <c r="J303" i="1" s="1"/>
  <c r="H302" i="1"/>
  <c r="I302" i="1" s="1"/>
  <c r="J302" i="1" s="1"/>
  <c r="H301" i="1"/>
  <c r="I301" i="1" s="1"/>
  <c r="J301" i="1" s="1"/>
  <c r="H300" i="1"/>
  <c r="I300" i="1" s="1"/>
  <c r="J300" i="1" s="1"/>
  <c r="H299" i="1"/>
  <c r="I299" i="1" s="1"/>
  <c r="J299" i="1" s="1"/>
  <c r="H298" i="1"/>
  <c r="I298" i="1" s="1"/>
  <c r="J298" i="1" s="1"/>
  <c r="H297" i="1"/>
  <c r="I297" i="1" s="1"/>
  <c r="J297" i="1" s="1"/>
  <c r="H296" i="1"/>
  <c r="I296" i="1" s="1"/>
  <c r="J296" i="1" s="1"/>
  <c r="H295" i="1"/>
  <c r="I295" i="1" s="1"/>
  <c r="J295" i="1" s="1"/>
  <c r="H294" i="1"/>
  <c r="I294" i="1" s="1"/>
  <c r="J294" i="1" s="1"/>
  <c r="H293" i="1"/>
  <c r="I293" i="1" s="1"/>
  <c r="J293" i="1" s="1"/>
  <c r="H292" i="1"/>
  <c r="I292" i="1" s="1"/>
  <c r="J292" i="1" s="1"/>
  <c r="H291" i="1"/>
  <c r="I291" i="1" s="1"/>
  <c r="J291" i="1" s="1"/>
  <c r="H28" i="1"/>
  <c r="I28" i="1" s="1"/>
  <c r="J28" i="1" s="1"/>
  <c r="H4" i="1"/>
  <c r="D236" i="3" l="1"/>
  <c r="C236" i="3" s="1"/>
  <c r="B236" i="3"/>
  <c r="D299" i="3"/>
  <c r="C299" i="3" s="1"/>
  <c r="D223" i="3"/>
  <c r="D221" i="3"/>
  <c r="D219" i="3"/>
  <c r="D217" i="3"/>
  <c r="D215" i="3"/>
  <c r="D213" i="3"/>
  <c r="D211" i="3"/>
  <c r="D209" i="3"/>
  <c r="D83" i="3"/>
  <c r="B210" i="3"/>
  <c r="B299" i="3"/>
  <c r="B223" i="3"/>
  <c r="B221" i="3"/>
  <c r="B219" i="3"/>
  <c r="B217" i="3"/>
  <c r="B215" i="3"/>
  <c r="B213" i="3"/>
  <c r="B211" i="3"/>
  <c r="B209" i="3"/>
  <c r="B83" i="3"/>
  <c r="D224" i="3"/>
  <c r="D222" i="3"/>
  <c r="D220" i="3"/>
  <c r="D218" i="3"/>
  <c r="D216" i="3"/>
  <c r="D214" i="3"/>
  <c r="D212" i="3"/>
  <c r="D210" i="3"/>
  <c r="D208" i="3"/>
  <c r="D284" i="3"/>
  <c r="B224" i="3"/>
  <c r="B222" i="3"/>
  <c r="B220" i="3"/>
  <c r="B218" i="3"/>
  <c r="B216" i="3"/>
  <c r="B214" i="3"/>
  <c r="B212" i="3"/>
  <c r="B208" i="3"/>
  <c r="B284" i="3"/>
  <c r="B368" i="3"/>
  <c r="B366" i="3"/>
  <c r="B364" i="3"/>
  <c r="B362" i="3"/>
  <c r="B360" i="3"/>
  <c r="B358" i="3"/>
  <c r="B356" i="3"/>
  <c r="B354" i="3"/>
  <c r="B352" i="3"/>
  <c r="B350" i="3"/>
  <c r="B348" i="3"/>
  <c r="B346" i="3"/>
  <c r="B344" i="3"/>
  <c r="B342" i="3"/>
  <c r="B340" i="3"/>
  <c r="B338" i="3"/>
  <c r="B336" i="3"/>
  <c r="B421" i="3"/>
  <c r="B419" i="3"/>
  <c r="B417" i="3"/>
  <c r="B415" i="3"/>
  <c r="B413" i="3"/>
  <c r="B411" i="3"/>
  <c r="B409" i="3"/>
  <c r="B407" i="3"/>
  <c r="B405" i="3"/>
  <c r="B403" i="3"/>
  <c r="B401" i="3"/>
  <c r="B369" i="3"/>
  <c r="B367" i="3"/>
  <c r="B365" i="3"/>
  <c r="B363" i="3"/>
  <c r="B361" i="3"/>
  <c r="D368" i="3"/>
  <c r="C368" i="3" s="1"/>
  <c r="D366" i="3"/>
  <c r="C366" i="3" s="1"/>
  <c r="D364" i="3"/>
  <c r="C364" i="3" s="1"/>
  <c r="D362" i="3"/>
  <c r="C362" i="3" s="1"/>
  <c r="D360" i="3"/>
  <c r="C360" i="3" s="1"/>
  <c r="D358" i="3"/>
  <c r="C358" i="3" s="1"/>
  <c r="D356" i="3"/>
  <c r="C356" i="3" s="1"/>
  <c r="D354" i="3"/>
  <c r="C354" i="3" s="1"/>
  <c r="D352" i="3"/>
  <c r="C352" i="3" s="1"/>
  <c r="D350" i="3"/>
  <c r="C350" i="3" s="1"/>
  <c r="D348" i="3"/>
  <c r="C348" i="3" s="1"/>
  <c r="D346" i="3"/>
  <c r="D344" i="3"/>
  <c r="D342" i="3"/>
  <c r="D340" i="3"/>
  <c r="D338" i="3"/>
  <c r="D336" i="3"/>
  <c r="D421" i="3"/>
  <c r="C421" i="3" s="1"/>
  <c r="D419" i="3"/>
  <c r="C419" i="3" s="1"/>
  <c r="D417" i="3"/>
  <c r="C417" i="3" s="1"/>
  <c r="D415" i="3"/>
  <c r="C415" i="3" s="1"/>
  <c r="D413" i="3"/>
  <c r="C413" i="3" s="1"/>
  <c r="D411" i="3"/>
  <c r="C411" i="3" s="1"/>
  <c r="D409" i="3"/>
  <c r="C409" i="3" s="1"/>
  <c r="D407" i="3"/>
  <c r="C407" i="3" s="1"/>
  <c r="D405" i="3"/>
  <c r="C405" i="3" s="1"/>
  <c r="D403" i="3"/>
  <c r="C403" i="3" s="1"/>
  <c r="D401" i="3"/>
  <c r="C401" i="3" s="1"/>
  <c r="D367" i="3"/>
  <c r="C367" i="3" s="1"/>
  <c r="D359" i="3"/>
  <c r="C359" i="3" s="1"/>
  <c r="D355" i="3"/>
  <c r="C355" i="3" s="1"/>
  <c r="D351" i="3"/>
  <c r="C351" i="3" s="1"/>
  <c r="D347" i="3"/>
  <c r="C347" i="3" s="1"/>
  <c r="D343" i="3"/>
  <c r="D339" i="3"/>
  <c r="D420" i="3"/>
  <c r="C420" i="3" s="1"/>
  <c r="D416" i="3"/>
  <c r="C416" i="3" s="1"/>
  <c r="D412" i="3"/>
  <c r="C412" i="3" s="1"/>
  <c r="D408" i="3"/>
  <c r="C408" i="3" s="1"/>
  <c r="D404" i="3"/>
  <c r="C404" i="3" s="1"/>
  <c r="D400" i="3"/>
  <c r="C400" i="3" s="1"/>
  <c r="D398" i="3"/>
  <c r="D396" i="3"/>
  <c r="D394" i="3"/>
  <c r="D392" i="3"/>
  <c r="D390" i="3"/>
  <c r="D252" i="3"/>
  <c r="C252" i="3" s="1"/>
  <c r="D250" i="3"/>
  <c r="C250" i="3" s="1"/>
  <c r="D248" i="3"/>
  <c r="C248" i="3" s="1"/>
  <c r="D246" i="3"/>
  <c r="C246" i="3" s="1"/>
  <c r="D243" i="3"/>
  <c r="C243" i="3" s="1"/>
  <c r="D240" i="3"/>
  <c r="C240" i="3" s="1"/>
  <c r="D239" i="3"/>
  <c r="C239" i="3" s="1"/>
  <c r="D237" i="3"/>
  <c r="C237" i="3" s="1"/>
  <c r="D232" i="3"/>
  <c r="C232" i="3" s="1"/>
  <c r="D229" i="3"/>
  <c r="C229" i="3" s="1"/>
  <c r="D228" i="3"/>
  <c r="C228" i="3" s="1"/>
  <c r="D226" i="3"/>
  <c r="C226" i="3" s="1"/>
  <c r="D369" i="3"/>
  <c r="C369" i="3" s="1"/>
  <c r="D361" i="3"/>
  <c r="C361" i="3" s="1"/>
  <c r="B357" i="3"/>
  <c r="B353" i="3"/>
  <c r="B349" i="3"/>
  <c r="B345" i="3"/>
  <c r="B341" i="3"/>
  <c r="B337" i="3"/>
  <c r="B422" i="3"/>
  <c r="B418" i="3"/>
  <c r="B414" i="3"/>
  <c r="B410" i="3"/>
  <c r="B406" i="3"/>
  <c r="B402" i="3"/>
  <c r="B399" i="3"/>
  <c r="B397" i="3"/>
  <c r="B395" i="3"/>
  <c r="B393" i="3"/>
  <c r="B391" i="3"/>
  <c r="B389" i="3"/>
  <c r="B251" i="3"/>
  <c r="B249" i="3"/>
  <c r="B247" i="3"/>
  <c r="B245" i="3"/>
  <c r="B244" i="3"/>
  <c r="B242" i="3"/>
  <c r="B241" i="3"/>
  <c r="B238" i="3"/>
  <c r="B235" i="3"/>
  <c r="B234" i="3"/>
  <c r="B233" i="3"/>
  <c r="B231" i="3"/>
  <c r="B230" i="3"/>
  <c r="B227" i="3"/>
  <c r="B225" i="3"/>
  <c r="B328" i="3"/>
  <c r="B326" i="3"/>
  <c r="B324" i="3"/>
  <c r="B322" i="3"/>
  <c r="B319" i="3"/>
  <c r="B316" i="3"/>
  <c r="B314" i="3"/>
  <c r="B312" i="3"/>
  <c r="B310" i="3"/>
  <c r="B308" i="3"/>
  <c r="B306" i="3"/>
  <c r="B304" i="3"/>
  <c r="B302" i="3"/>
  <c r="B301" i="3"/>
  <c r="B129" i="3"/>
  <c r="B127" i="3"/>
  <c r="B125" i="3"/>
  <c r="B123" i="3"/>
  <c r="B121" i="3"/>
  <c r="B119" i="3"/>
  <c r="B117" i="3"/>
  <c r="D365" i="3"/>
  <c r="C365" i="3" s="1"/>
  <c r="B355" i="3"/>
  <c r="B347" i="3"/>
  <c r="B339" i="3"/>
  <c r="B420" i="3"/>
  <c r="B412" i="3"/>
  <c r="B404" i="3"/>
  <c r="B398" i="3"/>
  <c r="B394" i="3"/>
  <c r="B390" i="3"/>
  <c r="B250" i="3"/>
  <c r="B246" i="3"/>
  <c r="B243" i="3"/>
  <c r="B240" i="3"/>
  <c r="B237" i="3"/>
  <c r="B228" i="3"/>
  <c r="D328" i="3"/>
  <c r="C328" i="3" s="1"/>
  <c r="D325" i="3"/>
  <c r="C325" i="3" s="1"/>
  <c r="B323" i="3"/>
  <c r="D318" i="3"/>
  <c r="C318" i="3" s="1"/>
  <c r="B317" i="3"/>
  <c r="D314" i="3"/>
  <c r="C314" i="3" s="1"/>
  <c r="D311" i="3"/>
  <c r="C311" i="3" s="1"/>
  <c r="B309" i="3"/>
  <c r="D306" i="3"/>
  <c r="C306" i="3" s="1"/>
  <c r="D303" i="3"/>
  <c r="C303" i="3" s="1"/>
  <c r="D129" i="3"/>
  <c r="C129" i="3" s="1"/>
  <c r="D126" i="3"/>
  <c r="C126" i="3" s="1"/>
  <c r="B124" i="3"/>
  <c r="D121" i="3"/>
  <c r="C121" i="3" s="1"/>
  <c r="D118" i="3"/>
  <c r="C118" i="3" s="1"/>
  <c r="B116" i="3"/>
  <c r="B113" i="3"/>
  <c r="B111" i="3"/>
  <c r="B109" i="3"/>
  <c r="B107" i="3"/>
  <c r="B105" i="3"/>
  <c r="B103" i="3"/>
  <c r="B101" i="3"/>
  <c r="B100" i="3"/>
  <c r="B98" i="3"/>
  <c r="B96" i="3"/>
  <c r="B94" i="3"/>
  <c r="B92" i="3"/>
  <c r="B90" i="3"/>
  <c r="B88" i="3"/>
  <c r="B392" i="3"/>
  <c r="B229" i="3"/>
  <c r="D321" i="3"/>
  <c r="C321" i="3" s="1"/>
  <c r="D307" i="3"/>
  <c r="C307" i="3" s="1"/>
  <c r="D300" i="3"/>
  <c r="C300" i="3" s="1"/>
  <c r="B120" i="3"/>
  <c r="B110" i="3"/>
  <c r="B104" i="3"/>
  <c r="B97" i="3"/>
  <c r="B87" i="3"/>
  <c r="D363" i="3"/>
  <c r="C363" i="3" s="1"/>
  <c r="D353" i="3"/>
  <c r="C353" i="3" s="1"/>
  <c r="D345" i="3"/>
  <c r="D337" i="3"/>
  <c r="D418" i="3"/>
  <c r="C418" i="3" s="1"/>
  <c r="D410" i="3"/>
  <c r="C410" i="3" s="1"/>
  <c r="D402" i="3"/>
  <c r="C402" i="3" s="1"/>
  <c r="D397" i="3"/>
  <c r="D393" i="3"/>
  <c r="D389" i="3"/>
  <c r="D249" i="3"/>
  <c r="C249" i="3" s="1"/>
  <c r="D245" i="3"/>
  <c r="C245" i="3" s="1"/>
  <c r="D242" i="3"/>
  <c r="C242" i="3" s="1"/>
  <c r="D235" i="3"/>
  <c r="C235" i="3" s="1"/>
  <c r="D233" i="3"/>
  <c r="C233" i="3" s="1"/>
  <c r="D230" i="3"/>
  <c r="C230" i="3" s="1"/>
  <c r="D227" i="3"/>
  <c r="C227" i="3" s="1"/>
  <c r="D327" i="3"/>
  <c r="C327" i="3" s="1"/>
  <c r="B325" i="3"/>
  <c r="D322" i="3"/>
  <c r="C322" i="3" s="1"/>
  <c r="D320" i="3"/>
  <c r="C320" i="3" s="1"/>
  <c r="B318" i="3"/>
  <c r="D316" i="3"/>
  <c r="C316" i="3" s="1"/>
  <c r="D313" i="3"/>
  <c r="C313" i="3" s="1"/>
  <c r="B311" i="3"/>
  <c r="D308" i="3"/>
  <c r="C308" i="3" s="1"/>
  <c r="D305" i="3"/>
  <c r="C305" i="3" s="1"/>
  <c r="B303" i="3"/>
  <c r="D301" i="3"/>
  <c r="C301" i="3" s="1"/>
  <c r="D128" i="3"/>
  <c r="C128" i="3" s="1"/>
  <c r="B126" i="3"/>
  <c r="D123" i="3"/>
  <c r="C123" i="3" s="1"/>
  <c r="D120" i="3"/>
  <c r="C120" i="3" s="1"/>
  <c r="B118" i="3"/>
  <c r="D115" i="3"/>
  <c r="C115" i="3" s="1"/>
  <c r="D114" i="3"/>
  <c r="C114" i="3" s="1"/>
  <c r="D112" i="3"/>
  <c r="C112" i="3" s="1"/>
  <c r="D110" i="3"/>
  <c r="C110" i="3" s="1"/>
  <c r="D108" i="3"/>
  <c r="C108" i="3" s="1"/>
  <c r="D106" i="3"/>
  <c r="C106" i="3" s="1"/>
  <c r="D104" i="3"/>
  <c r="C104" i="3" s="1"/>
  <c r="D102" i="3"/>
  <c r="C102" i="3" s="1"/>
  <c r="D99" i="3"/>
  <c r="C99" i="3" s="1"/>
  <c r="D97" i="3"/>
  <c r="C97" i="3" s="1"/>
  <c r="D95" i="3"/>
  <c r="D93" i="3"/>
  <c r="D91" i="3"/>
  <c r="D89" i="3"/>
  <c r="D87" i="3"/>
  <c r="B396" i="3"/>
  <c r="B232" i="3"/>
  <c r="D329" i="3"/>
  <c r="C329" i="3" s="1"/>
  <c r="B320" i="3"/>
  <c r="B313" i="3"/>
  <c r="B128" i="3"/>
  <c r="D117" i="3"/>
  <c r="C117" i="3" s="1"/>
  <c r="B112" i="3"/>
  <c r="B102" i="3"/>
  <c r="B95" i="3"/>
  <c r="B89" i="3"/>
  <c r="D357" i="3"/>
  <c r="C357" i="3" s="1"/>
  <c r="D349" i="3"/>
  <c r="C349" i="3" s="1"/>
  <c r="D341" i="3"/>
  <c r="D422" i="3"/>
  <c r="C422" i="3" s="1"/>
  <c r="D414" i="3"/>
  <c r="C414" i="3" s="1"/>
  <c r="D406" i="3"/>
  <c r="C406" i="3" s="1"/>
  <c r="D399" i="3"/>
  <c r="D395" i="3"/>
  <c r="D391" i="3"/>
  <c r="D251" i="3"/>
  <c r="C251" i="3" s="1"/>
  <c r="D247" i="3"/>
  <c r="C247" i="3" s="1"/>
  <c r="D244" i="3"/>
  <c r="C244" i="3" s="1"/>
  <c r="D241" i="3"/>
  <c r="C241" i="3" s="1"/>
  <c r="D238" i="3"/>
  <c r="C238" i="3" s="1"/>
  <c r="D234" i="3"/>
  <c r="C234" i="3" s="1"/>
  <c r="D231" i="3"/>
  <c r="C231" i="3" s="1"/>
  <c r="D225" i="3"/>
  <c r="B329" i="3"/>
  <c r="D326" i="3"/>
  <c r="C326" i="3" s="1"/>
  <c r="D323" i="3"/>
  <c r="C323" i="3" s="1"/>
  <c r="B321" i="3"/>
  <c r="D319" i="3"/>
  <c r="C319" i="3" s="1"/>
  <c r="D317" i="3"/>
  <c r="C317" i="3" s="1"/>
  <c r="B315" i="3"/>
  <c r="D312" i="3"/>
  <c r="C312" i="3" s="1"/>
  <c r="D309" i="3"/>
  <c r="C309" i="3" s="1"/>
  <c r="B307" i="3"/>
  <c r="D304" i="3"/>
  <c r="C304" i="3" s="1"/>
  <c r="B300" i="3"/>
  <c r="D127" i="3"/>
  <c r="C127" i="3" s="1"/>
  <c r="D124" i="3"/>
  <c r="C124" i="3" s="1"/>
  <c r="B122" i="3"/>
  <c r="D119" i="3"/>
  <c r="C119" i="3" s="1"/>
  <c r="D116" i="3"/>
  <c r="C116" i="3" s="1"/>
  <c r="D113" i="3"/>
  <c r="C113" i="3" s="1"/>
  <c r="D111" i="3"/>
  <c r="C111" i="3" s="1"/>
  <c r="D109" i="3"/>
  <c r="C109" i="3" s="1"/>
  <c r="D107" i="3"/>
  <c r="C107" i="3" s="1"/>
  <c r="D105" i="3"/>
  <c r="C105" i="3" s="1"/>
  <c r="D103" i="3"/>
  <c r="C103" i="3" s="1"/>
  <c r="D101" i="3"/>
  <c r="C101" i="3" s="1"/>
  <c r="D100" i="3"/>
  <c r="C100" i="3" s="1"/>
  <c r="D98" i="3"/>
  <c r="C98" i="3" s="1"/>
  <c r="D96" i="3"/>
  <c r="C96" i="3" s="1"/>
  <c r="D94" i="3"/>
  <c r="D92" i="3"/>
  <c r="D90" i="3"/>
  <c r="D88" i="3"/>
  <c r="B359" i="3"/>
  <c r="B351" i="3"/>
  <c r="B343" i="3"/>
  <c r="B416" i="3"/>
  <c r="B408" i="3"/>
  <c r="B400" i="3"/>
  <c r="B252" i="3"/>
  <c r="B248" i="3"/>
  <c r="B239" i="3"/>
  <c r="B226" i="3"/>
  <c r="B327" i="3"/>
  <c r="D324" i="3"/>
  <c r="C324" i="3" s="1"/>
  <c r="D315" i="3"/>
  <c r="C315" i="3" s="1"/>
  <c r="D310" i="3"/>
  <c r="C310" i="3" s="1"/>
  <c r="B305" i="3"/>
  <c r="D302" i="3"/>
  <c r="C302" i="3" s="1"/>
  <c r="D125" i="3"/>
  <c r="C125" i="3" s="1"/>
  <c r="D122" i="3"/>
  <c r="C122" i="3" s="1"/>
  <c r="B115" i="3"/>
  <c r="B114" i="3"/>
  <c r="B108" i="3"/>
  <c r="B106" i="3"/>
  <c r="B99" i="3"/>
  <c r="B93" i="3"/>
  <c r="B91" i="3"/>
  <c r="K228" i="1"/>
  <c r="K131" i="1"/>
  <c r="K48" i="1"/>
  <c r="K201" i="1"/>
  <c r="B130" i="4"/>
  <c r="K259" i="1"/>
  <c r="K166" i="1"/>
  <c r="K90" i="1"/>
  <c r="C7" i="4"/>
  <c r="C11" i="4"/>
  <c r="C19" i="4"/>
  <c r="C23" i="4"/>
  <c r="C27" i="4"/>
  <c r="C31" i="4"/>
  <c r="C35" i="4"/>
  <c r="C39" i="4"/>
  <c r="C43" i="4"/>
  <c r="C47" i="4"/>
  <c r="C51" i="4"/>
  <c r="C55" i="4"/>
  <c r="C59" i="4"/>
  <c r="C61" i="4"/>
  <c r="C63" i="4"/>
  <c r="C65" i="4"/>
  <c r="C67" i="4"/>
  <c r="C69" i="4"/>
  <c r="C73" i="4"/>
  <c r="C77" i="4"/>
  <c r="C81" i="4"/>
  <c r="C85" i="4"/>
  <c r="C89" i="4"/>
  <c r="C93" i="4"/>
  <c r="C97" i="4"/>
  <c r="C101" i="4"/>
  <c r="C105" i="4"/>
  <c r="C113" i="4"/>
  <c r="C14" i="4"/>
  <c r="B183" i="3"/>
  <c r="D185" i="3"/>
  <c r="C185" i="3" s="1"/>
  <c r="B189" i="3"/>
  <c r="D26" i="3"/>
  <c r="C26" i="3" s="1"/>
  <c r="B196" i="3"/>
  <c r="D25" i="3"/>
  <c r="C25" i="3" s="1"/>
  <c r="B27" i="3"/>
  <c r="B181" i="3"/>
  <c r="D183" i="3"/>
  <c r="C183" i="3" s="1"/>
  <c r="D186" i="3"/>
  <c r="C186" i="3" s="1"/>
  <c r="B191" i="3"/>
  <c r="B198" i="3"/>
  <c r="D27" i="3"/>
  <c r="C27" i="3" s="1"/>
  <c r="D181" i="3"/>
  <c r="C181" i="3" s="1"/>
  <c r="D184" i="3"/>
  <c r="C184" i="3" s="1"/>
  <c r="B187" i="3"/>
  <c r="D28" i="3"/>
  <c r="C28" i="3" s="1"/>
  <c r="D182" i="3"/>
  <c r="C182" i="3" s="1"/>
  <c r="B185" i="3"/>
  <c r="D187" i="3"/>
  <c r="C187" i="3" s="1"/>
  <c r="B194" i="3"/>
  <c r="D189" i="3"/>
  <c r="C189" i="3" s="1"/>
  <c r="D191" i="3"/>
  <c r="C191" i="3" s="1"/>
  <c r="D194" i="3"/>
  <c r="C194" i="3" s="1"/>
  <c r="D196" i="3"/>
  <c r="C196" i="3" s="1"/>
  <c r="D198" i="3"/>
  <c r="C198" i="3" s="1"/>
  <c r="B202" i="3"/>
  <c r="B25" i="3"/>
  <c r="B26" i="3"/>
  <c r="B28" i="3"/>
  <c r="B182" i="3"/>
  <c r="B184" i="3"/>
  <c r="B186" i="3"/>
  <c r="B188" i="3"/>
  <c r="B190" i="3"/>
  <c r="B192" i="3"/>
  <c r="B193" i="3"/>
  <c r="B195" i="3"/>
  <c r="B197" i="3"/>
  <c r="D188" i="3"/>
  <c r="C188" i="3" s="1"/>
  <c r="D190" i="3"/>
  <c r="C190" i="3" s="1"/>
  <c r="D192" i="3"/>
  <c r="C192" i="3" s="1"/>
  <c r="D193" i="3"/>
  <c r="C193" i="3" s="1"/>
  <c r="D195" i="3"/>
  <c r="C195" i="3" s="1"/>
  <c r="D197" i="3"/>
  <c r="C197" i="3" s="1"/>
  <c r="C15" i="4"/>
  <c r="I614" i="1"/>
  <c r="J614" i="1" s="1"/>
  <c r="I618" i="1"/>
  <c r="J618" i="1" s="1"/>
  <c r="I622" i="1"/>
  <c r="J622" i="1" s="1"/>
  <c r="I626" i="1"/>
  <c r="J626" i="1" s="1"/>
  <c r="I851" i="1"/>
  <c r="J851" i="1" s="1"/>
  <c r="I855" i="1"/>
  <c r="J855" i="1" s="1"/>
  <c r="I859" i="1"/>
  <c r="J859" i="1" s="1"/>
  <c r="I161" i="1"/>
  <c r="J161" i="1" s="1"/>
  <c r="I165" i="1"/>
  <c r="J165" i="1" s="1"/>
  <c r="I258" i="1"/>
  <c r="J258" i="1" s="1"/>
  <c r="I548" i="1"/>
  <c r="J548" i="1" s="1"/>
  <c r="I552" i="1"/>
  <c r="J552" i="1" s="1"/>
  <c r="I129" i="1"/>
  <c r="J129" i="1" s="1"/>
  <c r="I482" i="1"/>
  <c r="J482" i="1" s="1"/>
  <c r="I486" i="1"/>
  <c r="J486" i="1" s="1"/>
  <c r="I725" i="1"/>
  <c r="J725" i="1" s="1"/>
  <c r="I733" i="1"/>
  <c r="J733" i="1" s="1"/>
  <c r="I251" i="1"/>
  <c r="J251" i="1" s="1"/>
  <c r="I435" i="1"/>
  <c r="J435" i="1" s="1"/>
  <c r="I439" i="1"/>
  <c r="J439" i="1" s="1"/>
  <c r="I510" i="1"/>
  <c r="J510" i="1" s="1"/>
  <c r="I514" i="1"/>
  <c r="J514" i="1" s="1"/>
  <c r="I730" i="1"/>
  <c r="J730" i="1" s="1"/>
  <c r="I7" i="1"/>
  <c r="J7" i="1" s="1"/>
  <c r="I11" i="1"/>
  <c r="J11" i="1" s="1"/>
  <c r="I15" i="1"/>
  <c r="J15" i="1" s="1"/>
  <c r="I19" i="1"/>
  <c r="J19" i="1" s="1"/>
  <c r="I23" i="1"/>
  <c r="J23" i="1" s="1"/>
  <c r="I113" i="1"/>
  <c r="J113" i="1" s="1"/>
  <c r="I117" i="1"/>
  <c r="J117" i="1" s="1"/>
  <c r="I121" i="1"/>
  <c r="J121" i="1" s="1"/>
  <c r="I125" i="1"/>
  <c r="J125" i="1" s="1"/>
  <c r="I243" i="1"/>
  <c r="J243" i="1" s="1"/>
  <c r="I247" i="1"/>
  <c r="J247" i="1" s="1"/>
  <c r="I208" i="1"/>
  <c r="J208" i="1" s="1"/>
  <c r="I222" i="1"/>
  <c r="J222" i="1" s="1"/>
  <c r="I278" i="1"/>
  <c r="J278" i="1" s="1"/>
  <c r="I282" i="1"/>
  <c r="J282" i="1" s="1"/>
  <c r="I286" i="1"/>
  <c r="J286" i="1" s="1"/>
  <c r="I555" i="1"/>
  <c r="J555" i="1" s="1"/>
  <c r="I670" i="1"/>
  <c r="J670" i="1" s="1"/>
  <c r="I630" i="1"/>
  <c r="J630" i="1" s="1"/>
  <c r="I807" i="1"/>
  <c r="J807" i="1" s="1"/>
  <c r="I200" i="1"/>
  <c r="J200" i="1" s="1"/>
  <c r="I274" i="1"/>
  <c r="J274" i="1" s="1"/>
  <c r="I406" i="1"/>
  <c r="J406" i="1" s="1"/>
  <c r="I468" i="1"/>
  <c r="J468" i="1" s="1"/>
  <c r="I472" i="1"/>
  <c r="J472" i="1" s="1"/>
  <c r="I476" i="1"/>
  <c r="J476" i="1" s="1"/>
  <c r="I480" i="1"/>
  <c r="J480" i="1" s="1"/>
  <c r="I565" i="1"/>
  <c r="J565" i="1" s="1"/>
  <c r="I571" i="1"/>
  <c r="J571" i="1" s="1"/>
  <c r="I637" i="1"/>
  <c r="J637" i="1" s="1"/>
  <c r="I641" i="1"/>
  <c r="J641" i="1" s="1"/>
  <c r="I678" i="1"/>
  <c r="J678" i="1" s="1"/>
  <c r="I682" i="1"/>
  <c r="J682" i="1" s="1"/>
  <c r="I712" i="1"/>
  <c r="J712" i="1" s="1"/>
  <c r="I737" i="1"/>
  <c r="J737" i="1" s="1"/>
  <c r="I790" i="1"/>
  <c r="J790" i="1" s="1"/>
  <c r="I794" i="1"/>
  <c r="J794" i="1" s="1"/>
  <c r="I811" i="1"/>
  <c r="J811" i="1" s="1"/>
  <c r="I815" i="1"/>
  <c r="J815" i="1" s="1"/>
  <c r="I821" i="1"/>
  <c r="J821" i="1" s="1"/>
  <c r="I25" i="1"/>
  <c r="I166" i="1"/>
  <c r="I288" i="1"/>
  <c r="I450" i="1"/>
  <c r="I562" i="1"/>
  <c r="J562" i="1" s="1"/>
  <c r="I497" i="1"/>
  <c r="J497" i="1" s="1"/>
  <c r="I507" i="1"/>
  <c r="J507" i="1" s="1"/>
  <c r="I605" i="1"/>
  <c r="J605" i="1" s="1"/>
  <c r="I609" i="1"/>
  <c r="J609" i="1" s="1"/>
  <c r="I644" i="1"/>
  <c r="J644" i="1" s="1"/>
  <c r="I648" i="1"/>
  <c r="J648" i="1" s="1"/>
  <c r="I652" i="1"/>
  <c r="J652" i="1" s="1"/>
  <c r="I656" i="1"/>
  <c r="J656" i="1" s="1"/>
  <c r="I660" i="1"/>
  <c r="J660" i="1" s="1"/>
  <c r="I664" i="1"/>
  <c r="J664" i="1" s="1"/>
  <c r="I715" i="1"/>
  <c r="J715" i="1" s="1"/>
  <c r="I719" i="1"/>
  <c r="J719" i="1" s="1"/>
  <c r="I723" i="1"/>
  <c r="J723" i="1" s="1"/>
  <c r="I741" i="1"/>
  <c r="J741" i="1" s="1"/>
  <c r="I769" i="1"/>
  <c r="J769" i="1" s="1"/>
  <c r="I773" i="1"/>
  <c r="J773" i="1" s="1"/>
  <c r="I777" i="1"/>
  <c r="J777" i="1" s="1"/>
  <c r="I781" i="1"/>
  <c r="J781" i="1" s="1"/>
  <c r="I85" i="1"/>
  <c r="J85" i="1" s="1"/>
  <c r="I448" i="1"/>
  <c r="J448" i="1" s="1"/>
  <c r="I366" i="1"/>
  <c r="J366" i="1" s="1"/>
  <c r="I362" i="1"/>
  <c r="J362" i="1" s="1"/>
  <c r="I342" i="1"/>
  <c r="J342" i="1" s="1"/>
  <c r="I338" i="1"/>
  <c r="J338" i="1" s="1"/>
  <c r="I334" i="1"/>
  <c r="J334" i="1" s="1"/>
  <c r="I615" i="1"/>
  <c r="J615" i="1" s="1"/>
  <c r="I619" i="1"/>
  <c r="J619" i="1" s="1"/>
  <c r="I623" i="1"/>
  <c r="J623" i="1" s="1"/>
  <c r="I612" i="1"/>
  <c r="J612" i="1" s="1"/>
  <c r="I616" i="1"/>
  <c r="J616" i="1" s="1"/>
  <c r="I620" i="1"/>
  <c r="J620" i="1" s="1"/>
  <c r="I624" i="1"/>
  <c r="J624" i="1" s="1"/>
  <c r="I628" i="1"/>
  <c r="J628" i="1" s="1"/>
  <c r="I849" i="1"/>
  <c r="J849" i="1" s="1"/>
  <c r="I853" i="1"/>
  <c r="J853" i="1" s="1"/>
  <c r="I857" i="1"/>
  <c r="J857" i="1" s="1"/>
  <c r="I159" i="1"/>
  <c r="J159" i="1" s="1"/>
  <c r="I163" i="1"/>
  <c r="J163" i="1" s="1"/>
  <c r="I546" i="1"/>
  <c r="J546" i="1" s="1"/>
  <c r="I550" i="1"/>
  <c r="J550" i="1" s="1"/>
  <c r="I484" i="1"/>
  <c r="J484" i="1" s="1"/>
  <c r="I488" i="1"/>
  <c r="J488" i="1" s="1"/>
  <c r="I727" i="1"/>
  <c r="J727" i="1" s="1"/>
  <c r="I249" i="1"/>
  <c r="J249" i="1" s="1"/>
  <c r="I253" i="1"/>
  <c r="J253" i="1" s="1"/>
  <c r="I256" i="1"/>
  <c r="J256" i="1" s="1"/>
  <c r="I433" i="1"/>
  <c r="J433" i="1" s="1"/>
  <c r="I437" i="1"/>
  <c r="J437" i="1" s="1"/>
  <c r="I441" i="1"/>
  <c r="J441" i="1" s="1"/>
  <c r="I512" i="1"/>
  <c r="J512" i="1" s="1"/>
  <c r="I566" i="1"/>
  <c r="J566" i="1" s="1"/>
  <c r="I732" i="1"/>
  <c r="J732" i="1" s="1"/>
  <c r="I9" i="1"/>
  <c r="J9" i="1" s="1"/>
  <c r="I13" i="1"/>
  <c r="J13" i="1" s="1"/>
  <c r="I17" i="1"/>
  <c r="J17" i="1" s="1"/>
  <c r="I21" i="1"/>
  <c r="J21" i="1" s="1"/>
  <c r="I115" i="1"/>
  <c r="J115" i="1" s="1"/>
  <c r="I119" i="1"/>
  <c r="J119" i="1" s="1"/>
  <c r="I123" i="1"/>
  <c r="J123" i="1" s="1"/>
  <c r="I127" i="1"/>
  <c r="J127" i="1" s="1"/>
  <c r="I245" i="1"/>
  <c r="J245" i="1" s="1"/>
  <c r="I206" i="1"/>
  <c r="J206" i="1" s="1"/>
  <c r="I220" i="1"/>
  <c r="J220" i="1" s="1"/>
  <c r="I224" i="1"/>
  <c r="J224" i="1" s="1"/>
  <c r="I280" i="1"/>
  <c r="J280" i="1" s="1"/>
  <c r="I284" i="1"/>
  <c r="J284" i="1" s="1"/>
  <c r="I668" i="1"/>
  <c r="J668" i="1" s="1"/>
  <c r="I672" i="1"/>
  <c r="J672" i="1" s="1"/>
  <c r="I809" i="1"/>
  <c r="J809" i="1" s="1"/>
  <c r="I627" i="1"/>
  <c r="J627" i="1" s="1"/>
  <c r="I848" i="1"/>
  <c r="J848" i="1" s="1"/>
  <c r="I852" i="1"/>
  <c r="J852" i="1" s="1"/>
  <c r="I856" i="1"/>
  <c r="J856" i="1" s="1"/>
  <c r="I860" i="1"/>
  <c r="J860" i="1" s="1"/>
  <c r="I162" i="1"/>
  <c r="J162" i="1" s="1"/>
  <c r="I545" i="1"/>
  <c r="J545" i="1" s="1"/>
  <c r="I549" i="1"/>
  <c r="J549" i="1" s="1"/>
  <c r="I553" i="1"/>
  <c r="J553" i="1" s="1"/>
  <c r="I130" i="1"/>
  <c r="J130" i="1" s="1"/>
  <c r="I483" i="1"/>
  <c r="J483" i="1" s="1"/>
  <c r="I487" i="1"/>
  <c r="J487" i="1" s="1"/>
  <c r="I449" i="1"/>
  <c r="J449" i="1" s="1"/>
  <c r="I726" i="1"/>
  <c r="J726" i="1" s="1"/>
  <c r="I89" i="1"/>
  <c r="J89" i="1" s="1"/>
  <c r="I252" i="1"/>
  <c r="J252" i="1" s="1"/>
  <c r="I255" i="1"/>
  <c r="J255" i="1" s="1"/>
  <c r="I436" i="1"/>
  <c r="J436" i="1" s="1"/>
  <c r="I440" i="1"/>
  <c r="J440" i="1" s="1"/>
  <c r="I511" i="1"/>
  <c r="J511" i="1" s="1"/>
  <c r="I731" i="1"/>
  <c r="J731" i="1" s="1"/>
  <c r="I8" i="1"/>
  <c r="J8" i="1" s="1"/>
  <c r="I12" i="1"/>
  <c r="J12" i="1" s="1"/>
  <c r="I16" i="1"/>
  <c r="J16" i="1" s="1"/>
  <c r="I20" i="1"/>
  <c r="J20" i="1" s="1"/>
  <c r="I24" i="1"/>
  <c r="J24" i="1" s="1"/>
  <c r="I114" i="1"/>
  <c r="J114" i="1" s="1"/>
  <c r="I118" i="1"/>
  <c r="J118" i="1" s="1"/>
  <c r="I122" i="1"/>
  <c r="J122" i="1" s="1"/>
  <c r="I126" i="1"/>
  <c r="J126" i="1" s="1"/>
  <c r="I244" i="1"/>
  <c r="J244" i="1" s="1"/>
  <c r="I248" i="1"/>
  <c r="J248" i="1" s="1"/>
  <c r="I223" i="1"/>
  <c r="J223" i="1" s="1"/>
  <c r="I279" i="1"/>
  <c r="J279" i="1" s="1"/>
  <c r="I283" i="1"/>
  <c r="J283" i="1" s="1"/>
  <c r="I287" i="1"/>
  <c r="J287" i="1" s="1"/>
  <c r="I556" i="1"/>
  <c r="J556" i="1" s="1"/>
  <c r="I671" i="1"/>
  <c r="J671" i="1" s="1"/>
  <c r="I631" i="1"/>
  <c r="J631" i="1" s="1"/>
  <c r="I798" i="1"/>
  <c r="J798" i="1" s="1"/>
  <c r="I808" i="1"/>
  <c r="J808" i="1" s="1"/>
  <c r="C4" i="4"/>
  <c r="C3" i="4"/>
  <c r="D11" i="3"/>
  <c r="D379" i="3"/>
  <c r="B150" i="3"/>
  <c r="B35" i="3"/>
  <c r="D150" i="3"/>
  <c r="B66" i="3"/>
  <c r="B22" i="3"/>
  <c r="B77" i="3"/>
  <c r="B68" i="3"/>
  <c r="B255" i="3"/>
  <c r="B12" i="3"/>
  <c r="B38" i="3"/>
  <c r="D79" i="3"/>
  <c r="D43" i="3"/>
  <c r="I4" i="1"/>
  <c r="J4" i="1" s="1"/>
  <c r="D176" i="3"/>
  <c r="C176" i="3" s="1"/>
  <c r="D423" i="3"/>
  <c r="C423" i="3" s="1"/>
  <c r="D59" i="3"/>
  <c r="C59" i="3" s="1"/>
  <c r="B386" i="3"/>
  <c r="D16" i="3"/>
  <c r="B71" i="3"/>
  <c r="D296" i="3"/>
  <c r="C296" i="3" s="1"/>
  <c r="D172" i="3"/>
  <c r="C172" i="3" s="1"/>
  <c r="D12" i="3"/>
  <c r="B334" i="3"/>
  <c r="B67" i="3"/>
  <c r="D254" i="3"/>
  <c r="C254" i="3" s="1"/>
  <c r="D7" i="3"/>
  <c r="D255" i="3"/>
  <c r="C255" i="3" s="1"/>
  <c r="D177" i="3"/>
  <c r="C177" i="3" s="1"/>
  <c r="D32" i="3"/>
  <c r="B291" i="3"/>
  <c r="B154" i="3"/>
  <c r="D132" i="3"/>
  <c r="C132" i="3" s="1"/>
  <c r="D180" i="3"/>
  <c r="C180" i="3" s="1"/>
  <c r="B52" i="3"/>
  <c r="D173" i="3"/>
  <c r="C173" i="3" s="1"/>
  <c r="D68" i="3"/>
  <c r="D161" i="3"/>
  <c r="D388" i="3"/>
  <c r="D20" i="3"/>
  <c r="B176" i="3"/>
  <c r="D149" i="3"/>
  <c r="D66" i="3"/>
  <c r="D73" i="3"/>
  <c r="D426" i="3"/>
  <c r="C426" i="3" s="1"/>
  <c r="B24" i="3"/>
  <c r="B19" i="3"/>
  <c r="B80" i="3"/>
  <c r="D81" i="3"/>
  <c r="D137" i="3"/>
  <c r="C137" i="3" s="1"/>
  <c r="B290" i="3"/>
  <c r="D290" i="3"/>
  <c r="B294" i="3"/>
  <c r="D288" i="3"/>
  <c r="B62" i="3"/>
  <c r="E430" i="3"/>
  <c r="D204" i="3"/>
  <c r="D22" i="3"/>
  <c r="D53" i="3"/>
  <c r="C53" i="3" s="1"/>
  <c r="D148" i="3"/>
  <c r="D60" i="3"/>
  <c r="C60" i="3" s="1"/>
  <c r="D287" i="3"/>
  <c r="B61" i="3"/>
  <c r="D55" i="3"/>
  <c r="C55" i="3" s="1"/>
  <c r="D257" i="3"/>
  <c r="C257" i="3" s="1"/>
  <c r="B15" i="3"/>
  <c r="B158" i="3"/>
  <c r="D67" i="3"/>
  <c r="D385" i="3"/>
  <c r="B370" i="3"/>
  <c r="D152" i="3"/>
  <c r="D382" i="3"/>
  <c r="B157" i="3"/>
  <c r="D54" i="3"/>
  <c r="C54" i="3" s="1"/>
  <c r="B206" i="3"/>
  <c r="D295" i="3"/>
  <c r="C295" i="3" s="1"/>
  <c r="D49" i="3"/>
  <c r="D82" i="3"/>
  <c r="D146" i="3"/>
  <c r="B380" i="3"/>
  <c r="B40" i="3"/>
  <c r="D276" i="3"/>
  <c r="D280" i="3"/>
  <c r="B51" i="3"/>
  <c r="D334" i="3"/>
  <c r="B428" i="3"/>
  <c r="B426" i="3"/>
  <c r="D35" i="3"/>
  <c r="E375" i="3"/>
  <c r="B47" i="3"/>
  <c r="D136" i="3"/>
  <c r="C136" i="3" s="1"/>
  <c r="D298" i="3"/>
  <c r="C298" i="3" s="1"/>
  <c r="B53" i="3"/>
  <c r="D277" i="3"/>
  <c r="D51" i="3"/>
  <c r="D76" i="3"/>
  <c r="B162" i="3"/>
  <c r="B271" i="3"/>
  <c r="B44" i="3"/>
  <c r="D270" i="3"/>
  <c r="B34" i="3"/>
  <c r="D135" i="3"/>
  <c r="C135" i="3" s="1"/>
  <c r="D273" i="3"/>
  <c r="B8" i="3"/>
  <c r="D21" i="3"/>
  <c r="B70" i="3"/>
  <c r="D386" i="3"/>
  <c r="D8" i="3"/>
  <c r="D282" i="3"/>
  <c r="B297" i="3"/>
  <c r="B205" i="3"/>
  <c r="D203" i="3"/>
  <c r="B56" i="3"/>
  <c r="D159" i="3"/>
  <c r="D387" i="3"/>
  <c r="D130" i="3"/>
  <c r="C130" i="3" s="1"/>
  <c r="D283" i="3"/>
  <c r="D372" i="3"/>
  <c r="C372" i="3" s="1"/>
  <c r="B377" i="3"/>
  <c r="D61" i="3"/>
  <c r="C61" i="3" s="1"/>
  <c r="B21" i="3"/>
  <c r="B270" i="3"/>
  <c r="B73" i="3"/>
  <c r="D48" i="3"/>
  <c r="B282" i="3"/>
  <c r="B256" i="3"/>
  <c r="D292" i="3"/>
  <c r="B46" i="3"/>
  <c r="D80" i="3"/>
  <c r="D286" i="3"/>
  <c r="D62" i="3"/>
  <c r="C62" i="3" s="1"/>
  <c r="D169" i="3"/>
  <c r="C169" i="3" s="1"/>
  <c r="D75" i="3"/>
  <c r="D74" i="3"/>
  <c r="D18" i="3"/>
  <c r="D70" i="3"/>
  <c r="D205" i="3"/>
  <c r="D50" i="3"/>
  <c r="B23" i="3"/>
  <c r="D425" i="3"/>
  <c r="C425" i="3" s="1"/>
  <c r="B57" i="3"/>
  <c r="B5" i="3"/>
  <c r="D377" i="3"/>
  <c r="D167" i="3"/>
  <c r="C167" i="3" s="1"/>
  <c r="D84" i="3"/>
  <c r="B69" i="3"/>
  <c r="B296" i="3"/>
  <c r="B16" i="3"/>
  <c r="B50" i="3"/>
  <c r="D178" i="3"/>
  <c r="C178" i="3" s="1"/>
  <c r="D17" i="3"/>
  <c r="B156" i="3"/>
  <c r="B36" i="3"/>
  <c r="B72" i="3"/>
  <c r="B283" i="3"/>
  <c r="B178" i="3"/>
  <c r="D6" i="3"/>
  <c r="B155" i="3"/>
  <c r="B177" i="3"/>
  <c r="D34" i="3"/>
  <c r="D14" i="3"/>
  <c r="B160" i="3"/>
  <c r="B387" i="3"/>
  <c r="E139" i="3"/>
  <c r="D170" i="3"/>
  <c r="C170" i="3" s="1"/>
  <c r="D58" i="3"/>
  <c r="C58" i="3" s="1"/>
  <c r="D33" i="3"/>
  <c r="B174" i="3"/>
  <c r="B383" i="3"/>
  <c r="D23" i="3"/>
  <c r="D373" i="3"/>
  <c r="C373" i="3" s="1"/>
  <c r="D175" i="3"/>
  <c r="C175" i="3" s="1"/>
  <c r="B85" i="3"/>
  <c r="B54" i="3"/>
  <c r="B170" i="3"/>
  <c r="D3" i="3"/>
  <c r="B144" i="3"/>
  <c r="D156" i="3"/>
  <c r="D37" i="3"/>
  <c r="D147" i="3"/>
  <c r="D47" i="3"/>
  <c r="B45" i="3"/>
  <c r="D297" i="3"/>
  <c r="C297" i="3" s="1"/>
  <c r="B275" i="3"/>
  <c r="B152" i="3"/>
  <c r="B13" i="3"/>
  <c r="D179" i="3"/>
  <c r="C179" i="3" s="1"/>
  <c r="D281" i="3"/>
  <c r="B171" i="3"/>
  <c r="B175" i="3"/>
  <c r="D206" i="3"/>
  <c r="B280" i="3"/>
  <c r="D291" i="3"/>
  <c r="D381" i="3"/>
  <c r="B372" i="3"/>
  <c r="B173" i="3"/>
  <c r="B166" i="3"/>
  <c r="B148" i="3"/>
  <c r="B164" i="3"/>
  <c r="B278" i="3"/>
  <c r="B371" i="3"/>
  <c r="B272" i="3"/>
  <c r="B131" i="3"/>
  <c r="D162" i="3"/>
  <c r="B151" i="3"/>
  <c r="D383" i="3"/>
  <c r="D72" i="3"/>
  <c r="D69" i="3"/>
  <c r="B279" i="3"/>
  <c r="B78" i="3"/>
  <c r="B6" i="3"/>
  <c r="B4" i="3"/>
  <c r="D155" i="3"/>
  <c r="B55" i="3"/>
  <c r="D86" i="3"/>
  <c r="B423" i="3"/>
  <c r="B286" i="3"/>
  <c r="D378" i="3"/>
  <c r="D256" i="3"/>
  <c r="C256" i="3" s="1"/>
  <c r="D41" i="3"/>
  <c r="B42" i="3"/>
  <c r="E30" i="3"/>
  <c r="D145" i="3"/>
  <c r="B385" i="3"/>
  <c r="B425" i="3"/>
  <c r="D272" i="3"/>
  <c r="B298" i="3"/>
  <c r="B58" i="3"/>
  <c r="D335" i="3"/>
  <c r="B289" i="3"/>
  <c r="B167" i="3"/>
  <c r="D427" i="3"/>
  <c r="C427" i="3" s="1"/>
  <c r="D36" i="3"/>
  <c r="D171" i="3"/>
  <c r="C171" i="3" s="1"/>
  <c r="D40" i="3"/>
  <c r="D380" i="3"/>
  <c r="B145" i="3"/>
  <c r="D274" i="3"/>
  <c r="B161" i="3"/>
  <c r="B204" i="3"/>
  <c r="B163" i="3"/>
  <c r="B141" i="3"/>
  <c r="B384" i="3"/>
  <c r="D85" i="3"/>
  <c r="B427" i="3"/>
  <c r="D258" i="3"/>
  <c r="C258" i="3" s="1"/>
  <c r="B258" i="3"/>
  <c r="B81" i="3"/>
  <c r="B373" i="3"/>
  <c r="B9" i="3"/>
  <c r="B265" i="3"/>
  <c r="B262" i="3"/>
  <c r="D261" i="3"/>
  <c r="C261" i="3" s="1"/>
  <c r="B259" i="3"/>
  <c r="B266" i="3"/>
  <c r="D264" i="3"/>
  <c r="C264" i="3" s="1"/>
  <c r="B263" i="3"/>
  <c r="B260" i="3"/>
  <c r="D265" i="3"/>
  <c r="C265" i="3" s="1"/>
  <c r="D262" i="3"/>
  <c r="C262" i="3" s="1"/>
  <c r="B261" i="3"/>
  <c r="D259" i="3"/>
  <c r="C259" i="3" s="1"/>
  <c r="D266" i="3"/>
  <c r="C266" i="3" s="1"/>
  <c r="B264" i="3"/>
  <c r="D260" i="3"/>
  <c r="C260" i="3" s="1"/>
  <c r="D263" i="3"/>
  <c r="C263" i="3" s="1"/>
  <c r="E64" i="3"/>
  <c r="D164" i="3"/>
  <c r="C164" i="3" s="1"/>
  <c r="D154" i="3"/>
  <c r="D13" i="3"/>
  <c r="B168" i="3"/>
  <c r="B378" i="3"/>
  <c r="B132" i="3"/>
  <c r="D57" i="3"/>
  <c r="C57" i="3" s="1"/>
  <c r="D131" i="3"/>
  <c r="C131" i="3" s="1"/>
  <c r="D168" i="3"/>
  <c r="C168" i="3" s="1"/>
  <c r="B11" i="3"/>
  <c r="D279" i="3"/>
  <c r="D15" i="3"/>
  <c r="B288" i="3"/>
  <c r="B149" i="3"/>
  <c r="B84" i="3"/>
  <c r="B382" i="3"/>
  <c r="D166" i="3"/>
  <c r="C166" i="3" s="1"/>
  <c r="B3" i="3"/>
  <c r="B49" i="3"/>
  <c r="D428" i="3"/>
  <c r="C428" i="3" s="1"/>
  <c r="B379" i="3"/>
  <c r="B20" i="3"/>
  <c r="D424" i="3"/>
  <c r="C424" i="3" s="1"/>
  <c r="B295" i="3"/>
  <c r="B253" i="3"/>
  <c r="D333" i="3"/>
  <c r="D293" i="3"/>
  <c r="D134" i="3"/>
  <c r="C134" i="3" s="1"/>
  <c r="D44" i="3"/>
  <c r="B172" i="3"/>
  <c r="B274" i="3"/>
  <c r="B333" i="3"/>
  <c r="B43" i="3"/>
  <c r="B203" i="3"/>
  <c r="D160" i="3"/>
  <c r="B257" i="3"/>
  <c r="B142" i="3"/>
  <c r="D207" i="3"/>
  <c r="D278" i="3"/>
  <c r="D45" i="3"/>
  <c r="D77" i="3"/>
  <c r="B74" i="3"/>
  <c r="B133" i="3"/>
  <c r="B146" i="3"/>
  <c r="E200" i="3"/>
  <c r="B39" i="3"/>
  <c r="B381" i="3"/>
  <c r="D78" i="3"/>
  <c r="D163" i="3"/>
  <c r="B76" i="3"/>
  <c r="B424" i="3"/>
  <c r="D294" i="3"/>
  <c r="B143" i="3"/>
  <c r="B277" i="3"/>
  <c r="B18" i="3"/>
  <c r="B130" i="3"/>
  <c r="E331" i="3"/>
  <c r="D19" i="3"/>
  <c r="D275" i="3"/>
  <c r="B281" i="3"/>
  <c r="D289" i="3"/>
  <c r="D271" i="3"/>
  <c r="D144" i="3"/>
  <c r="B134" i="3"/>
  <c r="B207" i="3"/>
  <c r="D56" i="3"/>
  <c r="C56" i="3" s="1"/>
  <c r="D253" i="3"/>
  <c r="C253" i="3" s="1"/>
  <c r="B169" i="3"/>
  <c r="D384" i="3"/>
  <c r="D141" i="3"/>
  <c r="E268" i="3"/>
  <c r="B147" i="3"/>
  <c r="B60" i="3"/>
  <c r="D10" i="3"/>
  <c r="B292" i="3"/>
  <c r="B285" i="3"/>
  <c r="B59" i="3"/>
  <c r="D4" i="3"/>
  <c r="B293" i="3"/>
  <c r="B75" i="3"/>
  <c r="B14" i="3"/>
  <c r="B159" i="3"/>
  <c r="B37" i="3"/>
  <c r="B254" i="3"/>
  <c r="D46" i="3"/>
  <c r="D153" i="3"/>
  <c r="D142" i="3"/>
  <c r="D370" i="3"/>
  <c r="C370" i="3" s="1"/>
  <c r="B153" i="3"/>
  <c r="B17" i="3"/>
  <c r="D24" i="3"/>
  <c r="C24" i="3" s="1"/>
  <c r="D9" i="3"/>
  <c r="D42" i="3"/>
  <c r="B276" i="3"/>
  <c r="B136" i="3"/>
  <c r="D158" i="3"/>
  <c r="D5" i="3"/>
  <c r="D143" i="3"/>
  <c r="D285" i="3"/>
  <c r="D202" i="3"/>
  <c r="B32" i="3"/>
  <c r="D71" i="3"/>
  <c r="B165" i="3"/>
  <c r="B179" i="3"/>
  <c r="B48" i="3"/>
  <c r="B137" i="3"/>
  <c r="B7" i="3"/>
  <c r="B79" i="3"/>
  <c r="B335" i="3"/>
  <c r="B287" i="3"/>
  <c r="D133" i="3"/>
  <c r="C133" i="3" s="1"/>
  <c r="D38" i="3"/>
  <c r="B86" i="3"/>
  <c r="B82" i="3"/>
  <c r="D52" i="3"/>
  <c r="C52" i="3" s="1"/>
  <c r="B41" i="3"/>
  <c r="D157" i="3"/>
  <c r="D151" i="3"/>
  <c r="B135" i="3"/>
  <c r="B273" i="3"/>
  <c r="B388" i="3"/>
  <c r="B10" i="3"/>
  <c r="D174" i="3"/>
  <c r="C174" i="3" s="1"/>
  <c r="B180" i="3"/>
  <c r="B33" i="3"/>
  <c r="D371" i="3"/>
  <c r="C371" i="3" s="1"/>
  <c r="D39" i="3"/>
  <c r="D165" i="3"/>
  <c r="C165" i="3" s="1"/>
  <c r="K25" i="1"/>
  <c r="C125" i="4"/>
  <c r="C121" i="4"/>
  <c r="C117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126" i="4"/>
  <c r="C122" i="4"/>
  <c r="C118" i="4"/>
  <c r="C115" i="4"/>
  <c r="C111" i="4"/>
  <c r="C107" i="4"/>
  <c r="C103" i="4"/>
  <c r="C99" i="4"/>
  <c r="C95" i="4"/>
  <c r="C91" i="4"/>
  <c r="C87" i="4"/>
  <c r="C83" i="4"/>
  <c r="C79" i="4"/>
  <c r="C75" i="4"/>
  <c r="C71" i="4"/>
  <c r="C127" i="4"/>
  <c r="C123" i="4"/>
  <c r="C119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C109" i="4"/>
  <c r="C120" i="4"/>
  <c r="C212" i="3" l="1"/>
  <c r="C219" i="3"/>
  <c r="C224" i="3"/>
  <c r="C222" i="3"/>
  <c r="C217" i="3"/>
  <c r="C223" i="3"/>
  <c r="C208" i="3"/>
  <c r="C210" i="3"/>
  <c r="C221" i="3"/>
  <c r="C211" i="3"/>
  <c r="C209" i="3"/>
  <c r="C215" i="3"/>
  <c r="C220" i="3"/>
  <c r="C218" i="3"/>
  <c r="C213" i="3"/>
  <c r="C216" i="3"/>
  <c r="C214" i="3"/>
  <c r="C83" i="3"/>
  <c r="C284" i="3"/>
  <c r="C207" i="3"/>
  <c r="C204" i="3"/>
  <c r="C271" i="3"/>
  <c r="C203" i="3"/>
  <c r="C292" i="3"/>
  <c r="C334" i="3"/>
  <c r="C397" i="3"/>
  <c r="C339" i="3"/>
  <c r="C340" i="3"/>
  <c r="C293" i="3"/>
  <c r="C291" i="3"/>
  <c r="C286" i="3"/>
  <c r="C387" i="3"/>
  <c r="C270" i="3"/>
  <c r="C382" i="3"/>
  <c r="C379" i="3"/>
  <c r="C391" i="3"/>
  <c r="C345" i="3"/>
  <c r="C390" i="3"/>
  <c r="C398" i="3"/>
  <c r="C343" i="3"/>
  <c r="C342" i="3"/>
  <c r="C377" i="3"/>
  <c r="C225" i="3"/>
  <c r="C396" i="3"/>
  <c r="C289" i="3"/>
  <c r="C274" i="3"/>
  <c r="C285" i="3"/>
  <c r="C279" i="3"/>
  <c r="C378" i="3"/>
  <c r="C280" i="3"/>
  <c r="C290" i="3"/>
  <c r="C395" i="3"/>
  <c r="C389" i="3"/>
  <c r="C392" i="3"/>
  <c r="C336" i="3"/>
  <c r="C344" i="3"/>
  <c r="C383" i="3"/>
  <c r="C381" i="3"/>
  <c r="C282" i="3"/>
  <c r="C385" i="3"/>
  <c r="C388" i="3"/>
  <c r="C337" i="3"/>
  <c r="C202" i="3"/>
  <c r="C384" i="3"/>
  <c r="C294" i="3"/>
  <c r="C333" i="3"/>
  <c r="C272" i="3"/>
  <c r="C281" i="3"/>
  <c r="C205" i="3"/>
  <c r="C386" i="3"/>
  <c r="C273" i="3"/>
  <c r="C275" i="3"/>
  <c r="C278" i="3"/>
  <c r="C380" i="3"/>
  <c r="C335" i="3"/>
  <c r="C206" i="3"/>
  <c r="C283" i="3"/>
  <c r="C277" i="3"/>
  <c r="C276" i="3"/>
  <c r="C287" i="3"/>
  <c r="C288" i="3"/>
  <c r="C399" i="3"/>
  <c r="C341" i="3"/>
  <c r="C393" i="3"/>
  <c r="C394" i="3"/>
  <c r="C338" i="3"/>
  <c r="C346" i="3"/>
  <c r="C143" i="3"/>
  <c r="C153" i="3"/>
  <c r="C146" i="3"/>
  <c r="C152" i="3"/>
  <c r="C149" i="3"/>
  <c r="C78" i="3"/>
  <c r="C156" i="3"/>
  <c r="C150" i="3"/>
  <c r="C157" i="3"/>
  <c r="C142" i="3"/>
  <c r="C160" i="3"/>
  <c r="C154" i="3"/>
  <c r="C162" i="3"/>
  <c r="C147" i="3"/>
  <c r="C159" i="3"/>
  <c r="C148" i="3"/>
  <c r="C163" i="3"/>
  <c r="C155" i="3"/>
  <c r="C161" i="3"/>
  <c r="C151" i="3"/>
  <c r="C158" i="3"/>
  <c r="C141" i="3"/>
  <c r="C144" i="3"/>
  <c r="C145" i="3"/>
  <c r="C72" i="3"/>
  <c r="C70" i="3"/>
  <c r="C81" i="3"/>
  <c r="C88" i="3"/>
  <c r="C87" i="3"/>
  <c r="C95" i="3"/>
  <c r="C92" i="3"/>
  <c r="C89" i="3"/>
  <c r="C90" i="3"/>
  <c r="C93" i="3"/>
  <c r="C94" i="3"/>
  <c r="C91" i="3"/>
  <c r="C84" i="3"/>
  <c r="C80" i="3"/>
  <c r="C82" i="3"/>
  <c r="C68" i="3"/>
  <c r="C79" i="3"/>
  <c r="C69" i="3"/>
  <c r="C75" i="3"/>
  <c r="C67" i="3"/>
  <c r="C66" i="3"/>
  <c r="C38" i="3"/>
  <c r="C71" i="3"/>
  <c r="C77" i="3"/>
  <c r="C85" i="3"/>
  <c r="C86" i="3"/>
  <c r="C74" i="3"/>
  <c r="C76" i="3"/>
  <c r="C73" i="3"/>
  <c r="C49" i="3"/>
  <c r="C39" i="3"/>
  <c r="C45" i="3"/>
  <c r="C46" i="3"/>
  <c r="C40" i="3"/>
  <c r="C41" i="3"/>
  <c r="C48" i="3"/>
  <c r="C47" i="3"/>
  <c r="C50" i="3"/>
  <c r="C34" i="3"/>
  <c r="C51" i="3"/>
  <c r="C35" i="3"/>
  <c r="C42" i="3"/>
  <c r="C36" i="3"/>
  <c r="C44" i="3"/>
  <c r="C37" i="3"/>
  <c r="C33" i="3"/>
  <c r="C32" i="3"/>
  <c r="C43" i="3"/>
  <c r="C10" i="3"/>
  <c r="C13" i="3"/>
  <c r="C15" i="3"/>
  <c r="C5" i="3"/>
  <c r="C4" i="3"/>
  <c r="C14" i="3"/>
  <c r="C6" i="3"/>
  <c r="C8" i="3"/>
  <c r="C20" i="3"/>
  <c r="C11" i="3"/>
  <c r="C19" i="3"/>
  <c r="C7" i="3"/>
  <c r="C9" i="3"/>
  <c r="C3" i="3"/>
  <c r="C23" i="3"/>
  <c r="C17" i="3"/>
  <c r="C18" i="3"/>
  <c r="C21" i="3"/>
  <c r="C22" i="3"/>
  <c r="C12" i="3"/>
  <c r="C16" i="3"/>
  <c r="B139" i="3"/>
  <c r="B268" i="3"/>
  <c r="B331" i="3"/>
  <c r="B200" i="3"/>
  <c r="B430" i="3"/>
  <c r="B64" i="3"/>
  <c r="B30" i="3"/>
  <c r="B375" i="3"/>
  <c r="B432" i="3" l="1"/>
</calcChain>
</file>

<file path=xl/sharedStrings.xml><?xml version="1.0" encoding="utf-8"?>
<sst xmlns="http://schemas.openxmlformats.org/spreadsheetml/2006/main" count="1401" uniqueCount="579">
  <si>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</si>
  <si>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</si>
  <si>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</si>
  <si>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</si>
  <si>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</si>
  <si>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</si>
  <si>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</si>
  <si>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</si>
  <si>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Parkallen A</t>
  </si>
  <si>
    <t>Grade 3 Boys Rio Terrace A</t>
  </si>
  <si>
    <t>Grade 3 Boys Windsor Park A</t>
  </si>
  <si>
    <t>Grade 3 Girls Rio Terrace A</t>
  </si>
  <si>
    <t>Grade 3 Girls Windsor Park A</t>
  </si>
  <si>
    <t>Grade 4 Boys Brander Gardens A</t>
  </si>
  <si>
    <t>Grade 4 Boys Centennial A</t>
  </si>
  <si>
    <t>Grade 4 Boys Earl Buxton A</t>
  </si>
  <si>
    <t>Grade 4 Boys George P. Nicholson A</t>
  </si>
  <si>
    <t>Grade 4 Boys Michael A. Kostek A</t>
  </si>
  <si>
    <t>Grade 4 Girls Earl Buxton A</t>
  </si>
  <si>
    <t>Grade 5 Boys George P. Nicholson A</t>
  </si>
  <si>
    <t>Grade 5 Girls Brander Gardens A</t>
  </si>
  <si>
    <t>Grade 5 Girls Michael A. Kostek A</t>
  </si>
  <si>
    <t>Grade 5 Girls Rio Terrace A</t>
  </si>
  <si>
    <t>Grade 6 Boys Earl Buxton A</t>
  </si>
  <si>
    <t>Grade 6 Boys George P. Nicholson A</t>
  </si>
  <si>
    <t>Grade 6 Girls Earl Buxton A</t>
  </si>
  <si>
    <t>Grade 6 Girls Michael A. Kostek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</si>
  <si>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</si>
  <si>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</si>
  <si>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</si>
  <si>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</si>
  <si>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</si>
  <si>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</si>
  <si>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</si>
  <si>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</si>
  <si>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</si>
  <si>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</si>
  <si>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</si>
  <si>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4 Boys Holyrood A</t>
  </si>
  <si>
    <t>Grade 4 Boys Windsor Park A</t>
  </si>
  <si>
    <t>Grade 3 Girls Brander Gardens A</t>
  </si>
  <si>
    <t>Grade 3 Girls Holyrood A</t>
  </si>
  <si>
    <t>Grade 4 Girls Windsor Park A</t>
  </si>
  <si>
    <t>Grade 4 Boys Edmonton Khalsa A</t>
  </si>
  <si>
    <t>Grade 5 Boys Brander Gardens A</t>
  </si>
  <si>
    <t>Grade 5 Boys Edmonton Khalsa A</t>
  </si>
  <si>
    <t>Grade 6 Boys Brander Gardens A</t>
  </si>
  <si>
    <t>[Unhide rows above here to see the rest]</t>
  </si>
  <si>
    <t>Grade 5 Boys Michael A. Kostek A</t>
  </si>
  <si>
    <t>Grade 5 Boys Michael A. Kostek B</t>
  </si>
  <si>
    <t>Grade 4 Girls Menisa A</t>
  </si>
  <si>
    <t>Grade 6 Girls Edmonton Khalsa A</t>
  </si>
  <si>
    <t>In Point Totals</t>
  </si>
  <si>
    <t>NOTE</t>
  </si>
  <si>
    <t>Michael A. Kostek A</t>
  </si>
  <si>
    <t>George P. Nicholson A</t>
  </si>
  <si>
    <t>Windsor Park A</t>
  </si>
  <si>
    <t>Brookside A</t>
  </si>
  <si>
    <t>Rio Terrace A</t>
  </si>
  <si>
    <t>Parkallen A</t>
  </si>
  <si>
    <t>Brander Gardens A</t>
  </si>
  <si>
    <t>Windsor Park B</t>
  </si>
  <si>
    <t>Holyrood A</t>
  </si>
  <si>
    <t>Michael A. Kostek B</t>
  </si>
  <si>
    <t>George P. Nicholson B</t>
  </si>
  <si>
    <t>Rio Terrace B</t>
  </si>
  <si>
    <t>Michael Strembitsky A</t>
  </si>
  <si>
    <t>Uncas A</t>
  </si>
  <si>
    <t>Rio Terrace C</t>
  </si>
  <si>
    <t>Parkallen B</t>
  </si>
  <si>
    <t>Brander Gardens B</t>
  </si>
  <si>
    <t>Earl Buxton A</t>
  </si>
  <si>
    <t>Menisa A</t>
  </si>
  <si>
    <t>Michael A. Kostek C</t>
  </si>
  <si>
    <t>George P. Nicholson C</t>
  </si>
  <si>
    <t>Michael A. Kostek D</t>
  </si>
  <si>
    <t>Earl Buxton B</t>
  </si>
  <si>
    <t>Patricia Heights A</t>
  </si>
  <si>
    <t>Centennial A</t>
  </si>
  <si>
    <t>Edmonton Khalsa A</t>
  </si>
  <si>
    <t>Centennial B</t>
  </si>
  <si>
    <t>Earl Buxton C</t>
  </si>
  <si>
    <t>Edmonton Khalsa B</t>
  </si>
  <si>
    <t>Earl Buxton D</t>
  </si>
  <si>
    <t>Forest Heights A</t>
  </si>
  <si>
    <t>Westbrook A</t>
  </si>
  <si>
    <t>Westbrook B</t>
  </si>
  <si>
    <t>Uncas B</t>
  </si>
  <si>
    <t>Kameyosek A</t>
  </si>
  <si>
    <t>Grade 3 Boys Michael Strembitsky A</t>
  </si>
  <si>
    <t>Grade 4 Girls Brander Gardens A</t>
  </si>
  <si>
    <t>Grade 6 Boys Michael A. Kostek A</t>
  </si>
  <si>
    <t>Grade 3 Boys Brander Gardens A</t>
  </si>
  <si>
    <t>Grade 3 Boys Brander Gardens B</t>
  </si>
  <si>
    <t>Grade 3 Boys Brookside A</t>
  </si>
  <si>
    <t>Laurier Heights A</t>
  </si>
  <si>
    <t>Laurier Heights B</t>
  </si>
  <si>
    <t>Menisa B</t>
  </si>
  <si>
    <t>Grade 4 Girls Laurier Heights A</t>
  </si>
  <si>
    <t>Grade 4 Boys Westbrook A</t>
  </si>
  <si>
    <t>Grade 5 Girls Laurier Heights A</t>
  </si>
  <si>
    <t>Donnan A</t>
  </si>
  <si>
    <t>Brander Gardens C</t>
  </si>
  <si>
    <t>Riverdale A</t>
  </si>
  <si>
    <t>Grade 3 Boys Windsor Park B</t>
  </si>
  <si>
    <t>Grade 4 Boys Earl Buxton B</t>
  </si>
  <si>
    <t>Grade 4 Boys Laurier Heights A</t>
  </si>
  <si>
    <t>Grade 6 Girls Brander Gardens A</t>
  </si>
  <si>
    <t>Malmo A</t>
  </si>
  <si>
    <t>Rutherford A</t>
  </si>
  <si>
    <t>Grade 4 Girls Westbrook A</t>
  </si>
  <si>
    <t>Grade 5 Boys Earl Buxton A</t>
  </si>
  <si>
    <t>Meyokumin A</t>
  </si>
  <si>
    <t>Grade 4 Boys Malmo A</t>
  </si>
  <si>
    <t>Grade 4 Boys Uncas A</t>
  </si>
  <si>
    <t>Grade 5 Girls Brander Gardens B</t>
  </si>
  <si>
    <t>Grade 5 Girls Windsor Park A</t>
  </si>
  <si>
    <t>Grade 5 Boys Centennial A</t>
  </si>
  <si>
    <t>Grade 5 Boys Earl Buxton B</t>
  </si>
  <si>
    <t>Grade 5 Boys Laurier Heights A</t>
  </si>
  <si>
    <t>Grade 6 Boys Michael Strembitsky A</t>
  </si>
  <si>
    <t>Brookside B</t>
  </si>
  <si>
    <t>Shauna May Seneca A</t>
  </si>
  <si>
    <t>Kameyosek B</t>
  </si>
  <si>
    <t>Mill Creek A</t>
  </si>
  <si>
    <t>Mill Creek B</t>
  </si>
  <si>
    <t>Grade 3 Boys Brookside B</t>
  </si>
  <si>
    <t>Grade 3 Girls Michael Strembitsky A</t>
  </si>
  <si>
    <t>Grade 4 Boys Brookside A</t>
  </si>
  <si>
    <t>Grade 4 Girls Shauna May Seneca A</t>
  </si>
  <si>
    <t>Grade 5 Boys George P. Nicholson B</t>
  </si>
  <si>
    <t>Grade 5 Boys Westbrook A</t>
  </si>
  <si>
    <t>Grade 5 Boys Windsor Park A</t>
  </si>
  <si>
    <t>Grade 5 Girls Edmonton Khalsa A</t>
  </si>
  <si>
    <t>Grade 6 Boys Mill Creek A</t>
  </si>
  <si>
    <t>George P. Nicholson D</t>
  </si>
  <si>
    <t>George P. Nicholson E</t>
  </si>
  <si>
    <t>Belgravia A</t>
  </si>
  <si>
    <t>Ellerslie Campus A</t>
  </si>
  <si>
    <t>Greenview A</t>
  </si>
  <si>
    <t>Stratford A</t>
  </si>
  <si>
    <t>Grade 3 Girls Uncas A</t>
  </si>
  <si>
    <t>Grade 3 Boys Mill Creek A</t>
  </si>
  <si>
    <t>Grade 4 Girls Brookside A</t>
  </si>
  <si>
    <t>Grade 4 Girls George P. Nicholson A</t>
  </si>
  <si>
    <t>Grade 4 Girls George P. Nicholson B</t>
  </si>
  <si>
    <t>Grade 4 Girls Holyrood A</t>
  </si>
  <si>
    <t>Grade 4 Boys Belgravia A</t>
  </si>
  <si>
    <t>Grade 4 Boys Earl Buxton C</t>
  </si>
  <si>
    <t>Grade 4 Boys Shauna May Seneca A</t>
  </si>
  <si>
    <t>Grade 4 Boys Stratford A</t>
  </si>
  <si>
    <t>Grade 4 Boys Westbrook B</t>
  </si>
  <si>
    <t>Grade 5 Girls Ellerslie Campus A</t>
  </si>
  <si>
    <t>Grade 5 Girls Mill Creek A</t>
  </si>
  <si>
    <t>Grade 5 Boys Brookside A</t>
  </si>
  <si>
    <t>Grade 5 Boys Shauna May Seneca A</t>
  </si>
  <si>
    <t>Grade 5 Boys Westbrook B</t>
  </si>
  <si>
    <t>Grade 6 Girls Centennial A</t>
  </si>
  <si>
    <t>Grade 6 Girls Westbrook A</t>
  </si>
  <si>
    <t>Grade 6 Boys Centennial A</t>
  </si>
  <si>
    <t>Grade 6 Boys Edmonton Khalsa A</t>
  </si>
  <si>
    <t>Grade 6 Boys George P. Nicholson B</t>
  </si>
  <si>
    <t>Grade 6 Boys Parkallen A</t>
  </si>
  <si>
    <t>Grade 6 Boys Rio Terrace A</t>
  </si>
  <si>
    <t>Grade 6 Boys Westbrook A</t>
  </si>
  <si>
    <t>Grade 6 Boys Windsor Park A</t>
  </si>
  <si>
    <t>Donald R. Getty A</t>
  </si>
  <si>
    <t>Aldergrove A</t>
  </si>
  <si>
    <t>King Edward A</t>
  </si>
  <si>
    <t>Meyokumin B</t>
  </si>
  <si>
    <t>Callingwood A</t>
  </si>
  <si>
    <t>Meyokumin C</t>
  </si>
  <si>
    <t>Callingwood B</t>
  </si>
  <si>
    <t>Belgravia B</t>
  </si>
  <si>
    <t>Donald R. Getty B</t>
  </si>
  <si>
    <t>Greenview B</t>
  </si>
  <si>
    <t>Malmo B</t>
  </si>
  <si>
    <t>King Edward B</t>
  </si>
  <si>
    <t>Ellerslie Campus B</t>
  </si>
  <si>
    <t>J.A. Fife A</t>
  </si>
  <si>
    <t>Stratford B</t>
  </si>
  <si>
    <t>Kildare A</t>
  </si>
  <si>
    <t>Forest Heights B</t>
  </si>
  <si>
    <t>Callingwood C</t>
  </si>
  <si>
    <t>Grade 3 Girls Belgravia A</t>
  </si>
  <si>
    <t>Grade 3 Girls Belgravia B</t>
  </si>
  <si>
    <t>Grade 3 Girls Brander Gardens B</t>
  </si>
  <si>
    <t>Grade 3 Girls Callingwood A</t>
  </si>
  <si>
    <t>Grade 3 Girls Donald R. Getty A</t>
  </si>
  <si>
    <t>Grade 3 Girls Donald R. Getty B</t>
  </si>
  <si>
    <t>Grade 3 Girls Mill Creek A</t>
  </si>
  <si>
    <t>Grade 3 Girls Parkallen A</t>
  </si>
  <si>
    <t>Grade 3 Boys Belgravia A</t>
  </si>
  <si>
    <t>Grade 3 Boys Callingwood A</t>
  </si>
  <si>
    <t>Grade 3 Boys Donald R. Getty A</t>
  </si>
  <si>
    <t>Grade 4 Boys Donald R. Getty A</t>
  </si>
  <si>
    <t>Grade 4 Boys Earl Buxton D</t>
  </si>
  <si>
    <t>Grade 4 Boys Laurier Heights B</t>
  </si>
  <si>
    <t>Grade 4 Boys Patricia Heights A</t>
  </si>
  <si>
    <t>Grade 4 Boys Rio Terrace A</t>
  </si>
  <si>
    <t>Grade 4 Boys Rio Terrace B</t>
  </si>
  <si>
    <t>Grade 4 Boys Rio Terrace C</t>
  </si>
  <si>
    <t>Grade 4 Girls Belgravia A</t>
  </si>
  <si>
    <t>Grade 4 Girls Donald R. Getty A</t>
  </si>
  <si>
    <t>Grade 4 Girls Earl Buxton B</t>
  </si>
  <si>
    <t>Grade 4 Girls Greenview A</t>
  </si>
  <si>
    <t>Grade 4 Girls Malmo A</t>
  </si>
  <si>
    <t>Grade 4 Girls Mill Creek A</t>
  </si>
  <si>
    <t>Grade 4 Girls Parkallen A</t>
  </si>
  <si>
    <t>Grade 4 Girls Rio Terrace A</t>
  </si>
  <si>
    <t>Grade 4 Girls Rio Terrace B</t>
  </si>
  <si>
    <t>Grade 4 Girls Stratford A</t>
  </si>
  <si>
    <t>Grade 4 Girls Stratford B</t>
  </si>
  <si>
    <t>Grade 4 Girls Uncas A</t>
  </si>
  <si>
    <t>Grade 4 Girls Windsor Park B</t>
  </si>
  <si>
    <t>Grade 5 Boys Brookside B</t>
  </si>
  <si>
    <t>Grade 5 Boys Earl Buxton C</t>
  </si>
  <si>
    <t>Grade 5 Boys Edmonton Khalsa B</t>
  </si>
  <si>
    <t>Grade 5 Boys Holyrood A</t>
  </si>
  <si>
    <t>Grade 5 Boys Kildare A</t>
  </si>
  <si>
    <t>Grade 5 Boys King Edward A</t>
  </si>
  <si>
    <t>Grade 5 Boys King Edward B</t>
  </si>
  <si>
    <t>Grade 5 Boys Uncas A</t>
  </si>
  <si>
    <t>Grade 5 Girls Brookside A</t>
  </si>
  <si>
    <t>Grade 5 Girls Callingwood A</t>
  </si>
  <si>
    <t>Grade 5 Girls Callingwood B</t>
  </si>
  <si>
    <t>Grade 5 Girls Ellerslie Campus B</t>
  </si>
  <si>
    <t>Grade 5 Girls Greenview A</t>
  </si>
  <si>
    <t>Grade 5 Girls Greenview B</t>
  </si>
  <si>
    <t>Grade 5 Girls Holyrood A</t>
  </si>
  <si>
    <t>Grade 5 Girls J.A. Fife A</t>
  </si>
  <si>
    <t>Grade 5 Girls Malmo A</t>
  </si>
  <si>
    <t>Grade 5 Girls Menisa A</t>
  </si>
  <si>
    <t>Grade 5 Girls Meyokumin A</t>
  </si>
  <si>
    <t>Grade 5 Girls Michael A. Kostek B</t>
  </si>
  <si>
    <t>Grade 5 Girls Parkallen A</t>
  </si>
  <si>
    <t>Grade 5 Girls Westbrook A</t>
  </si>
  <si>
    <t>Grade 6 Boys Donnan A</t>
  </si>
  <si>
    <t>Grade 6 Boys Edmonton Khalsa B</t>
  </si>
  <si>
    <t>Grade 6 Boys George P. Nicholson C</t>
  </si>
  <si>
    <t>Grade 6 Boys King Edward A</t>
  </si>
  <si>
    <t>Grade 6 Boys Laurier Heights A</t>
  </si>
  <si>
    <t>Grade 6 Boys Malmo A</t>
  </si>
  <si>
    <t>Grade 6 Boys Michael A. Kostek B</t>
  </si>
  <si>
    <t>Grade 6 Boys Patricia Heights A</t>
  </si>
  <si>
    <t>Grade 6 Girls Donald R. Getty A</t>
  </si>
  <si>
    <t>Grade 6 Girls Earl Buxton B</t>
  </si>
  <si>
    <t>Grade 6 Girls King Edward A</t>
  </si>
  <si>
    <t>Grade 6 Girls Laurier Heights A</t>
  </si>
  <si>
    <t>Grade 6 Girls Michael Strembitsky A</t>
  </si>
  <si>
    <t>Grade 6 Girls Rio Terrace A</t>
  </si>
  <si>
    <t>Grade 6 Girls Windsor Park A</t>
  </si>
  <si>
    <t>Grade 5 Boys Menisa A</t>
  </si>
  <si>
    <t>Total Points:</t>
  </si>
  <si>
    <t>Grand Total Points:</t>
  </si>
  <si>
    <t>2022 Edmonton Harriers Cross-Country Series</t>
  </si>
  <si>
    <t>Sir Wilfred Laurier Park (September 21) -- Grade 3 Girls 1324m</t>
  </si>
  <si>
    <t>Sir Wilfred Laurier Park (September 21) -- Grade 3 Boys 1324m</t>
  </si>
  <si>
    <t>Sir Wilfred Laurier Park (September 21) -- Grade 4 Girls 1324m</t>
  </si>
  <si>
    <t>Sir Wilfred Laurier Park (September 21) -- Grade 4 Boys 1324m</t>
  </si>
  <si>
    <t>Sir Wilfred Laurier Park (September 21) -- Grade 5 Girls 1324m</t>
  </si>
  <si>
    <t>Sir Wilfred Laurier Park (September 21) -- Grade 5 Boys 1324m</t>
  </si>
  <si>
    <t>Sir Wilfred Laurier Park (September 21) -- Grade 6 Girls 1324m</t>
  </si>
  <si>
    <t>Sir Wilfred Laurier Park (September 21) -- Grade 6 Boys 1324m</t>
  </si>
  <si>
    <t>Callingwood Park (September 28) -- Grade 3 Girls 1499m</t>
  </si>
  <si>
    <t>Callingwood Park (September 28) -- Grade 3 Boys 1499m</t>
  </si>
  <si>
    <t>Mill Woods Park (October 5) -- Grade 3 Girls 1235m</t>
  </si>
  <si>
    <t>Mill Woods Park (October 5) -- Grade 3 Boys 1235m</t>
  </si>
  <si>
    <t>Callingwood Park (September 28) -- Grade 4 Girls 1499m</t>
  </si>
  <si>
    <t>Callingwood Park (September 28) -- Grade 4 Boys 1499m</t>
  </si>
  <si>
    <t>Callingwood Park (September 28) -- Grade 5 Girls 1499m</t>
  </si>
  <si>
    <t>Callingwood Park (September 28) -- Grade 5 Boys 1499m</t>
  </si>
  <si>
    <t>Callingwood Park (September 28) -- Grade 6 Girls 1499m</t>
  </si>
  <si>
    <t>Callingwood Park (September 28) -- Grade 6 Boys 1499m</t>
  </si>
  <si>
    <t>Mill Woods Park (October 5) -- Grade 4 Girls 1235m</t>
  </si>
  <si>
    <t>Mill Woods Park (October 5) -- Grade 4 Boys 1235m</t>
  </si>
  <si>
    <t>Mill Woods Park (October 5) -- Grade 5 Girls 1235m</t>
  </si>
  <si>
    <t>Mill Woods Park (October 5) -- Grade 5 Boys 1235m</t>
  </si>
  <si>
    <t>Mill Woods Park (October 5) -- Grade 6 Girls 1235m</t>
  </si>
  <si>
    <t>Mill Woods Park (October 5) -- Grade 6 Boys 1235m</t>
  </si>
  <si>
    <t>Holyrood B</t>
  </si>
  <si>
    <t>Elmwood</t>
  </si>
  <si>
    <t>Patricia Heights B</t>
  </si>
  <si>
    <t>Holyrood C</t>
  </si>
  <si>
    <t>Brookside C</t>
  </si>
  <si>
    <t>Patricia Heights C</t>
  </si>
  <si>
    <t>Donald R. Getty C</t>
  </si>
  <si>
    <t>Donald R. Getty D</t>
  </si>
  <si>
    <t>Laurier Heights C</t>
  </si>
  <si>
    <t>Laurier Heights D</t>
  </si>
  <si>
    <t>Rio Terrace D</t>
  </si>
  <si>
    <t>Laurier Heights E</t>
  </si>
  <si>
    <t>Rio Terrace E</t>
  </si>
  <si>
    <t>Callingwood D</t>
  </si>
  <si>
    <t>Riverdale B</t>
  </si>
  <si>
    <t>Joey Moss A</t>
  </si>
  <si>
    <t>Windsor Park C</t>
  </si>
  <si>
    <t>Michael A. Kostek E</t>
  </si>
  <si>
    <t>Windsor Park D</t>
  </si>
  <si>
    <t>Earl Buxton E</t>
  </si>
  <si>
    <t>Elmwood A</t>
  </si>
  <si>
    <t>Brookside D</t>
  </si>
  <si>
    <t>Holyrood D</t>
  </si>
  <si>
    <t>Donald R. Getty E</t>
  </si>
  <si>
    <t>Stratford C</t>
  </si>
  <si>
    <t>Stratford D</t>
  </si>
  <si>
    <t>Constable Daniel Woodal</t>
  </si>
  <si>
    <t>Alex Janvier A</t>
  </si>
  <si>
    <t>Shauna May Seneca B</t>
  </si>
  <si>
    <t>Donnan B</t>
  </si>
  <si>
    <t>Caledonia Park A</t>
  </si>
  <si>
    <t>Richard Secord A</t>
  </si>
  <si>
    <t>Soraya Hafez A</t>
  </si>
  <si>
    <t>Caledonia Park B</t>
  </si>
  <si>
    <t>Richard Secord B</t>
  </si>
  <si>
    <t>Soraya Hafez B</t>
  </si>
  <si>
    <t>Menisa C</t>
  </si>
  <si>
    <t>Soraya Hafez C</t>
  </si>
  <si>
    <t>Richard Secord C</t>
  </si>
  <si>
    <t>Shauna May Seneca C</t>
  </si>
  <si>
    <t>Richard Secord D</t>
  </si>
  <si>
    <t>Richard Secord E</t>
  </si>
  <si>
    <t>Shauna May Seneca D</t>
  </si>
  <si>
    <t>Richard Secord F</t>
  </si>
  <si>
    <t>Kildare B</t>
  </si>
  <si>
    <t>Victoria School of the Arts A</t>
  </si>
  <si>
    <t>Victoria School of the Arts B</t>
  </si>
  <si>
    <t>Constable Daniel Woodall A</t>
  </si>
  <si>
    <t>Constable Daniel Woodall B</t>
  </si>
  <si>
    <t>Constable Daniel Woodall C</t>
  </si>
  <si>
    <t>Constable Daniel Woodall D</t>
  </si>
  <si>
    <t>Constable Daniel Woodall E</t>
  </si>
  <si>
    <t>Victoria School of the Arts C</t>
  </si>
  <si>
    <t>Grade 3 Boys Belgravia B</t>
  </si>
  <si>
    <t>Grade 3 Boys Brander Gardens C</t>
  </si>
  <si>
    <t>Grade 3 Boys Brookside C</t>
  </si>
  <si>
    <t>Grade 3 Boys Brookside D</t>
  </si>
  <si>
    <t>Grade 3 Boys Donald R. Getty B</t>
  </si>
  <si>
    <t>Grade 3 Boys Donald R. Getty C</t>
  </si>
  <si>
    <t>Grade 3 Boys Donald R. Getty D</t>
  </si>
  <si>
    <t>Grade 3 Boys Donald R. Getty E</t>
  </si>
  <si>
    <t>Grade 3 Boys Elmwood A</t>
  </si>
  <si>
    <t>Grade 3 Boys Holyrood B</t>
  </si>
  <si>
    <t>Grade 3 Boys Holyrood C</t>
  </si>
  <si>
    <t>Grade 3 Boys Holyrood D</t>
  </si>
  <si>
    <t>Grade 3 Boys Mill Creek B</t>
  </si>
  <si>
    <t>Grade 3 Boys Patricia Heights A</t>
  </si>
  <si>
    <t>Grade 3 Boys Patricia Heights B</t>
  </si>
  <si>
    <t>Grade 3 Boys Patricia Heights C</t>
  </si>
  <si>
    <t>Grade 3 Boys Rio Terrace B</t>
  </si>
  <si>
    <t>Grade 3 Girls Brander Gardens C</t>
  </si>
  <si>
    <t>Grade 3 Girls Brookside A</t>
  </si>
  <si>
    <t>Grade 3 Girls Brookside B</t>
  </si>
  <si>
    <t>Grade 3 Girls Brookside C</t>
  </si>
  <si>
    <t>Grade 3 Girls Elmwood A</t>
  </si>
  <si>
    <t>Grade 3 Girls Holyrood B</t>
  </si>
  <si>
    <t>Grade 3 Girls Parkallen B</t>
  </si>
  <si>
    <t>Grade 3 Girls Patricia Heights A</t>
  </si>
  <si>
    <t>Grade 3 Girls Patricia Heights B</t>
  </si>
  <si>
    <t>Grade 3 Girls Rio Terrace B</t>
  </si>
  <si>
    <t>Grade 3 Girls Riverdale A</t>
  </si>
  <si>
    <t>Grade 3 Girls Windsor Park B</t>
  </si>
  <si>
    <t>Grade 4 Boys Alex Janvier A</t>
  </si>
  <si>
    <t>Grade 4 Boys Brookside B</t>
  </si>
  <si>
    <t>Grade 4 Boys Caledonia Park A</t>
  </si>
  <si>
    <t>Grade 4 Boys Callingwood A</t>
  </si>
  <si>
    <t>Grade 4 Boys Callingwood B</t>
  </si>
  <si>
    <t>Grade 4 Boys Centennial B</t>
  </si>
  <si>
    <t>Grade 4 Boys Constable Daniel Woodal</t>
  </si>
  <si>
    <t>Grade 4 Boys Donald R. Getty B</t>
  </si>
  <si>
    <t>Grade 4 Boys Donnan A</t>
  </si>
  <si>
    <t>Grade 4 Boys Donnan B</t>
  </si>
  <si>
    <t>Grade 4 Boys Earl Buxton E</t>
  </si>
  <si>
    <t>Grade 4 Boys Ellerslie Campus A</t>
  </si>
  <si>
    <t>Grade 4 Boys Holyrood B</t>
  </si>
  <si>
    <t>Grade 4 Boys Joey Moss A</t>
  </si>
  <si>
    <t>Grade 4 Boys Kameyosek A</t>
  </si>
  <si>
    <t>Grade 4 Boys King Edward A</t>
  </si>
  <si>
    <t>Grade 4 Boys King Edward B</t>
  </si>
  <si>
    <t>Grade 4 Boys Laurier Heights C</t>
  </si>
  <si>
    <t>Grade 4 Boys Laurier Heights D</t>
  </si>
  <si>
    <t>Grade 4 Boys Laurier Heights E</t>
  </si>
  <si>
    <t>Grade 4 Boys Patricia Heights B</t>
  </si>
  <si>
    <t>Grade 4 Boys Patricia Heights C</t>
  </si>
  <si>
    <t>Grade 4 Boys Richard Secord A</t>
  </si>
  <si>
    <t>Grade 4 Boys Richard Secord B</t>
  </si>
  <si>
    <t>Grade 4 Boys Richard Secord C</t>
  </si>
  <si>
    <t>Grade 4 Boys Riverdale A</t>
  </si>
  <si>
    <t>Grade 4 Boys Riverdale B</t>
  </si>
  <si>
    <t>Grade 4 Boys Shauna May Seneca B</t>
  </si>
  <si>
    <t>Grade 4 Boys Stratford B</t>
  </si>
  <si>
    <t>Grade 4 Boys Victoria School of the Arts A</t>
  </si>
  <si>
    <t>Grade 4 Boys Windsor Park B</t>
  </si>
  <si>
    <t>Grade 4 Girls Aldergrove A</t>
  </si>
  <si>
    <t>Grade 4 Girls Brander Gardens B</t>
  </si>
  <si>
    <t>Grade 4 Girls Brander Gardens C</t>
  </si>
  <si>
    <t>Grade 4 Girls Brookside B</t>
  </si>
  <si>
    <t>Grade 4 Girls Caledonia Park A</t>
  </si>
  <si>
    <t>Grade 4 Girls Caledonia Park B</t>
  </si>
  <si>
    <t>Grade 4 Girls Callingwood A</t>
  </si>
  <si>
    <t>Grade 4 Girls Callingwood B</t>
  </si>
  <si>
    <t>Grade 4 Girls Callingwood C</t>
  </si>
  <si>
    <t>Grade 4 Girls Callingwood D</t>
  </si>
  <si>
    <t>Grade 4 Girls Centennial A</t>
  </si>
  <si>
    <t>Grade 4 Girls Constable Daniel Woodall A</t>
  </si>
  <si>
    <t>Grade 4 Girls Donnan A</t>
  </si>
  <si>
    <t>Grade 4 Girls Earl Buxton C</t>
  </si>
  <si>
    <t>Grade 4 Girls Earl Buxton D</t>
  </si>
  <si>
    <t>Grade 4 Girls Edmonton Khalsa A</t>
  </si>
  <si>
    <t>Grade 4 Girls Edmonton Khalsa B</t>
  </si>
  <si>
    <t>Grade 4 Girls Elmwood A</t>
  </si>
  <si>
    <t>Grade 4 Girls Forest Heights A</t>
  </si>
  <si>
    <t>Grade 4 Girls Holyrood B</t>
  </si>
  <si>
    <t>Grade 4 Girls Kameyosek A</t>
  </si>
  <si>
    <t>Grade 4 Girls Kameyosek B</t>
  </si>
  <si>
    <t>Grade 4 Girls Laurier Heights B</t>
  </si>
  <si>
    <t>Grade 4 Girls Laurier Heights C</t>
  </si>
  <si>
    <t>Grade 4 Girls Laurier Heights D</t>
  </si>
  <si>
    <t>Grade 4 Girls Laurier Heights E</t>
  </si>
  <si>
    <t>Grade 4 Girls Menisa B</t>
  </si>
  <si>
    <t>Grade 4 Girls Menisa C</t>
  </si>
  <si>
    <t>Grade 4 Girls Meyokumin A</t>
  </si>
  <si>
    <t>Grade 4 Girls Meyokumin B</t>
  </si>
  <si>
    <t>Grade 4 Girls Meyokumin C</t>
  </si>
  <si>
    <t>Grade 4 Girls Parkallen B</t>
  </si>
  <si>
    <t>Grade 4 Girls Patricia Heights A</t>
  </si>
  <si>
    <t>Grade 4 Girls Patricia Heights B</t>
  </si>
  <si>
    <t>Grade 4 Girls Richard Secord A</t>
  </si>
  <si>
    <t>Grade 4 Girls Richard Secord B</t>
  </si>
  <si>
    <t>Grade 4 Girls Rio Terrace C</t>
  </si>
  <si>
    <t>Grade 4 Girls Rio Terrace D</t>
  </si>
  <si>
    <t>Grade 4 Girls Rio Terrace E</t>
  </si>
  <si>
    <t>Grade 4 Girls Shauna May Seneca B</t>
  </si>
  <si>
    <t>Grade 4 Girls Soraya Hafez A</t>
  </si>
  <si>
    <t>Grade 4 Girls Soraya Hafez B</t>
  </si>
  <si>
    <t>Grade 4 Girls Soraya Hafez C</t>
  </si>
  <si>
    <t>Grade 4 Girls Stratford C</t>
  </si>
  <si>
    <t>Grade 4 Girls Stratford D</t>
  </si>
  <si>
    <t>Grade 4 Girls Victoria School of the Arts A</t>
  </si>
  <si>
    <t>Grade 4 Girls Victoria School of the Arts B</t>
  </si>
  <si>
    <t>Grade 5 Boys Alex Janvier A</t>
  </si>
  <si>
    <t>Grade 5 Boys Brander Gardens B</t>
  </si>
  <si>
    <t>Grade 5 Boys Caledonia Park A</t>
  </si>
  <si>
    <t>Grade 5 Boys Callingwood A</t>
  </si>
  <si>
    <t>Grade 5 Boys Callingwood B</t>
  </si>
  <si>
    <t>Grade 5 Boys Centennial B</t>
  </si>
  <si>
    <t>Grade 5 Boys Constable Daniel Woodall A</t>
  </si>
  <si>
    <t>Grade 5 Boys Constable Daniel Woodall B</t>
  </si>
  <si>
    <t>Grade 5 Boys Donald R. Getty A</t>
  </si>
  <si>
    <t>Grade 5 Boys Donald R. Getty B</t>
  </si>
  <si>
    <t>Grade 5 Boys Donald R. Getty C</t>
  </si>
  <si>
    <t>Grade 5 Boys J.A. Fife A</t>
  </si>
  <si>
    <t>Grade 5 Boys Joey Moss A</t>
  </si>
  <si>
    <t>Grade 5 Boys Kildare B</t>
  </si>
  <si>
    <t>Grade 5 Boys Laurier Heights B</t>
  </si>
  <si>
    <t>Grade 5 Boys Laurier Heights C</t>
  </si>
  <si>
    <t>Grade 5 Boys Menisa B</t>
  </si>
  <si>
    <t>Grade 5 Boys Meyokumin A</t>
  </si>
  <si>
    <t>Grade 5 Boys Michael A. Kostek C</t>
  </si>
  <si>
    <t>Grade 5 Boys Michael A. Kostek D</t>
  </si>
  <si>
    <t>Grade 5 Boys Michael A. Kostek E</t>
  </si>
  <si>
    <t>Grade 5 Boys Michael Strembitsky A</t>
  </si>
  <si>
    <t>Grade 5 Boys Mill Creek A</t>
  </si>
  <si>
    <t>Grade 5 Boys Patricia Heights A</t>
  </si>
  <si>
    <t>Grade 5 Boys Patricia Heights B</t>
  </si>
  <si>
    <t>Grade 5 Boys Richard Secord A</t>
  </si>
  <si>
    <t>Grade 5 Boys Richard Secord B</t>
  </si>
  <si>
    <t>Grade 5 Boys Rio Terrace A</t>
  </si>
  <si>
    <t>Grade 5 Boys Rutherford A</t>
  </si>
  <si>
    <t>Grade 5 Boys Shauna May Seneca B</t>
  </si>
  <si>
    <t>Grade 5 Boys Victoria School of the Arts A</t>
  </si>
  <si>
    <t>Grade 5 Boys Victoria School of the Arts B</t>
  </si>
  <si>
    <t>Grade 5 Boys Victoria School of the Arts C</t>
  </si>
  <si>
    <t>Grade 5 Boys Windsor Park B</t>
  </si>
  <si>
    <t>Grade 5 Boys Windsor Park C</t>
  </si>
  <si>
    <t>Grade 5 Boys Windsor Park D</t>
  </si>
  <si>
    <t>Grade 5 Girls Alex Janvier A</t>
  </si>
  <si>
    <t>Grade 5 Girls Belgravia A</t>
  </si>
  <si>
    <t>Grade 5 Girls Brander Gardens C</t>
  </si>
  <si>
    <t>Grade 5 Girls Caledonia Park A</t>
  </si>
  <si>
    <t>Grade 5 Girls Centennial A</t>
  </si>
  <si>
    <t>Grade 5 Girls Centennial B</t>
  </si>
  <si>
    <t>Grade 5 Girls Constable Daniel Woodall A</t>
  </si>
  <si>
    <t>Grade 5 Girls Constable Daniel Woodall B</t>
  </si>
  <si>
    <t>Grade 5 Girls Constable Daniel Woodall C</t>
  </si>
  <si>
    <t>Grade 5 Girls Constable Daniel Woodall D</t>
  </si>
  <si>
    <t>Grade 5 Girls Constable Daniel Woodall E</t>
  </si>
  <si>
    <t>Grade 5 Girls Donald R. Getty A</t>
  </si>
  <si>
    <t>Grade 5 Girls Donald R. Getty B</t>
  </si>
  <si>
    <t>Grade 5 Girls Donnan A</t>
  </si>
  <si>
    <t>Grade 5 Girls Earl Buxton A</t>
  </si>
  <si>
    <t>Grade 5 Girls Earl Buxton B</t>
  </si>
  <si>
    <t>Grade 5 Girls Earl Buxton C</t>
  </si>
  <si>
    <t>Grade 5 Girls Earl Buxton D</t>
  </si>
  <si>
    <t>Grade 5 Girls Kameyosek A</t>
  </si>
  <si>
    <t>Grade 5 Girls Kildare A</t>
  </si>
  <si>
    <t>Grade 5 Girls King Edward A</t>
  </si>
  <si>
    <t>Grade 5 Girls King Edward B</t>
  </si>
  <si>
    <t>Grade 5 Girls Laurier Heights B</t>
  </si>
  <si>
    <t>Grade 5 Girls Laurier Heights C</t>
  </si>
  <si>
    <t>Grade 5 Girls Laurier Heights D</t>
  </si>
  <si>
    <t>Grade 5 Girls Malmo B</t>
  </si>
  <si>
    <t>Grade 5 Girls Meyokumin B</t>
  </si>
  <si>
    <t>Grade 5 Girls Parkallen B</t>
  </si>
  <si>
    <t>Grade 5 Girls Patricia Heights A</t>
  </si>
  <si>
    <t>Grade 5 Girls Richard Secord A</t>
  </si>
  <si>
    <t>Grade 5 Girls Richard Secord B</t>
  </si>
  <si>
    <t>Grade 5 Girls Richard Secord C</t>
  </si>
  <si>
    <t>Grade 5 Girls Richard Secord D</t>
  </si>
  <si>
    <t>Grade 5 Girls Richard Secord E</t>
  </si>
  <si>
    <t>Grade 5 Girls Richard Secord F</t>
  </si>
  <si>
    <t>Grade 5 Girls Rio Terrace B</t>
  </si>
  <si>
    <t>Grade 5 Girls Shauna May Seneca A</t>
  </si>
  <si>
    <t>Grade 5 Girls Shauna May Seneca B</t>
  </si>
  <si>
    <t>Grade 5 Girls Shauna May Seneca C</t>
  </si>
  <si>
    <t>Grade 5 Girls Shauna May Seneca D</t>
  </si>
  <si>
    <t>Grade 5 Girls Soraya Hafez A</t>
  </si>
  <si>
    <t>Grade 5 Girls Victoria School of the Arts A</t>
  </si>
  <si>
    <t>Grade 6 Boys Belgravia A</t>
  </si>
  <si>
    <t>Grade 6 Boys Brookside A</t>
  </si>
  <si>
    <t>Grade 6 Boys Caledonia Park A</t>
  </si>
  <si>
    <t>Grade 6 Boys Caledonia Park B</t>
  </si>
  <si>
    <t>Grade 6 Boys Callingwood A</t>
  </si>
  <si>
    <t>Grade 6 Boys Callingwood B</t>
  </si>
  <si>
    <t>Grade 6 Boys Centennial B</t>
  </si>
  <si>
    <t>Grade 6 Boys Constable Daniel Woodall A</t>
  </si>
  <si>
    <t>Grade 6 Boys Donald R. Getty A</t>
  </si>
  <si>
    <t>Grade 6 Boys Donald R. Getty B</t>
  </si>
  <si>
    <t>Grade 6 Boys Donnan B</t>
  </si>
  <si>
    <t>Grade 6 Boys Elmwood</t>
  </si>
  <si>
    <t>Grade 6 Boys Forest Heights A</t>
  </si>
  <si>
    <t>Grade 6 Boys Forest Heights B</t>
  </si>
  <si>
    <t>Grade 6 Boys George P. Nicholson D</t>
  </si>
  <si>
    <t>Grade 6 Boys George P. Nicholson E</t>
  </si>
  <si>
    <t>Grade 6 Boys Holyrood A</t>
  </si>
  <si>
    <t>Grade 6 Boys Holyrood B</t>
  </si>
  <si>
    <t>Grade 6 Boys Kameyosek A</t>
  </si>
  <si>
    <t>Grade 6 Boys Laurier Heights B</t>
  </si>
  <si>
    <t>Grade 6 Boys Menisa A</t>
  </si>
  <si>
    <t>Grade 6 Boys Meyokumin A</t>
  </si>
  <si>
    <t>Grade 6 Boys Michael A. Kostek C</t>
  </si>
  <si>
    <t>Grade 6 Boys Michael A. Kostek D</t>
  </si>
  <si>
    <t>Grade 6 Boys Michael A. Kostek E</t>
  </si>
  <si>
    <t>Grade 6 Boys Richard Secord A</t>
  </si>
  <si>
    <t>Grade 6 Boys Shauna May Seneca A</t>
  </si>
  <si>
    <t>Grade 6 Boys Stratford A</t>
  </si>
  <si>
    <t>Grade 6 Boys Stratford B</t>
  </si>
  <si>
    <t>Grade 6 Boys Uncas A</t>
  </si>
  <si>
    <t>Grade 6 Boys Windsor Park B</t>
  </si>
  <si>
    <t>Grade 6 Girls Belgravia A</t>
  </si>
  <si>
    <t>Grade 6 Girls Brander Gardens B</t>
  </si>
  <si>
    <t>Grade 6 Girls Brookside A</t>
  </si>
  <si>
    <t>Grade 6 Girls Brookside B</t>
  </si>
  <si>
    <t>Grade 6 Girls Callingwood A</t>
  </si>
  <si>
    <t>Grade 6 Girls Centennial B</t>
  </si>
  <si>
    <t>Grade 6 Girls Donnan A</t>
  </si>
  <si>
    <t>Grade 6 Girls Earl Buxton C</t>
  </si>
  <si>
    <t>Grade 6 Girls Earl Buxton D</t>
  </si>
  <si>
    <t>Grade 6 Girls Earl Buxton E</t>
  </si>
  <si>
    <t>Grade 6 Girls Edmonton Khalsa B</t>
  </si>
  <si>
    <t>Grade 6 Girls Ellerslie Campus A</t>
  </si>
  <si>
    <t>Grade 6 Girls George P. Nicholson A</t>
  </si>
  <si>
    <t>Grade 6 Girls Holyrood A</t>
  </si>
  <si>
    <t>Grade 6 Girls Holyrood B</t>
  </si>
  <si>
    <t>Grade 6 Girls Kameyosek A</t>
  </si>
  <si>
    <t>Grade 6 Girls King Edward B</t>
  </si>
  <si>
    <t>Grade 6 Girls Malmo A</t>
  </si>
  <si>
    <t>Grade 6 Girls Menisa A</t>
  </si>
  <si>
    <t>Grade 6 Girls Menisa B</t>
  </si>
  <si>
    <t>Grade 6 Girls Meyokumin A</t>
  </si>
  <si>
    <t>Grade 6 Girls Patricia Heights A</t>
  </si>
  <si>
    <t>Grade 6 Girls Patricia Heights B</t>
  </si>
  <si>
    <t>Grade 6 Girls Stratford A</t>
  </si>
  <si>
    <t>Grade 6 Girls Stratford B</t>
  </si>
  <si>
    <t>Grade 6 Girls Uncas A</t>
  </si>
  <si>
    <t>Grade 6 Girls Uncas B</t>
  </si>
  <si>
    <t>Grade 6 Girls Victoria School of the Arts A</t>
  </si>
  <si>
    <t>Grade 4 Girls Constable Daniel Woodall B</t>
  </si>
  <si>
    <t>Grade 4 Boys Constable Daniel Woodall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</si>
</sst>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32" borderId="8" applyNumberFormat="0" applyFont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8" fillId="0" borderId="0"/>
    <xf numFmtId="0" fontId="1" fillId="0" borderId="0"/>
    <xf numFmtId="0" fontId="1" fillId="32" borderId="8" applyNumberFormat="0" applyFont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Fill="1" applyBorder="1" applyAlignment="1">
      <alignment horizontal="left" wrapText="1"/>
    </xf>
    <xf numFmtId="0" fontId="7" fillId="0" borderId="0" xfId="0" applyFont="1"/>
    <xf numFmtId="0" fontId="8" fillId="0" borderId="0" xfId="46" applyFont="1" applyAlignment="1">
      <alignment horizontal="center"/>
    </xf>
    <xf numFmtId="0" fontId="2" fillId="0" borderId="0" xfId="0" applyFont="1"/>
    <xf numFmtId="0" fontId="27" fillId="0" borderId="0" xfId="46" applyFont="1" applyFill="1" applyAlignment="1">
      <alignment horizontal="right"/>
    </xf>
    <xf numFmtId="3" fontId="0" fillId="0" borderId="0" xfId="0" applyNumberFormat="1"/>
    <xf numFmtId="3" fontId="7" fillId="0" borderId="0" xfId="0" applyNumberFormat="1" applyFont="1"/>
    <xf numFmtId="0" fontId="5" fillId="0" borderId="0" xfId="0" applyFont="1" applyAlignment="1">
      <alignment horizontal="right"/>
    </xf>
    <xf numFmtId="3" fontId="2" fillId="0" borderId="0" xfId="0" applyNumberFormat="1" applyFont="1"/>
    <xf numFmtId="0" fontId="26" fillId="0" borderId="0" xfId="46" applyFont="1"/>
    <xf numFmtId="0" fontId="26" fillId="0" borderId="0" xfId="46" applyFont="1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  <xf numFmtId="0" fontId="1" fillId="0" borderId="0" xfId="73"/>
  </cellXfs>
  <cellStyles count="90">
    <cellStyle name="20% - Accent1" xfId="1" builtinId="30" customBuiltin="1"/>
    <cellStyle name="20% - Accent1 2" xfId="75"/>
    <cellStyle name="20% - Accent2" xfId="2" builtinId="34" customBuiltin="1"/>
    <cellStyle name="20% - Accent2 2" xfId="77"/>
    <cellStyle name="20% - Accent3" xfId="3" builtinId="38" customBuiltin="1"/>
    <cellStyle name="20% - Accent3 2" xfId="79"/>
    <cellStyle name="20% - Accent4" xfId="4" builtinId="42" customBuiltin="1"/>
    <cellStyle name="20% - Accent4 2" xfId="81"/>
    <cellStyle name="20% - Accent5" xfId="5" builtinId="46" customBuiltin="1"/>
    <cellStyle name="20% - Accent5 2" xfId="83"/>
    <cellStyle name="20% - Accent6" xfId="6" builtinId="50" customBuiltin="1"/>
    <cellStyle name="20% - Accent6 2" xfId="85"/>
    <cellStyle name="40% - Accent1" xfId="7" builtinId="31" customBuiltin="1"/>
    <cellStyle name="40% - Accent1 2" xfId="76"/>
    <cellStyle name="40% - Accent2" xfId="8" builtinId="35" customBuiltin="1"/>
    <cellStyle name="40% - Accent2 2" xfId="78"/>
    <cellStyle name="40% - Accent3" xfId="9" builtinId="39" customBuiltin="1"/>
    <cellStyle name="40% - Accent3 2" xfId="80"/>
    <cellStyle name="40% - Accent4" xfId="10" builtinId="43" customBuiltin="1"/>
    <cellStyle name="40% - Accent4 2" xfId="82"/>
    <cellStyle name="40% - Accent5" xfId="11" builtinId="47" customBuiltin="1"/>
    <cellStyle name="40% - Accent5 2" xfId="84"/>
    <cellStyle name="40% - Accent6" xfId="12" builtinId="51" customBuiltin="1"/>
    <cellStyle name="40% - Accent6 2" xfId="8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0 2" xfId="38"/>
    <cellStyle name="Normal 10 2 2" xfId="39"/>
    <cellStyle name="Normal 11" xfId="40"/>
    <cellStyle name="Normal 11 2" xfId="41"/>
    <cellStyle name="Normal 11 2 2" xfId="42"/>
    <cellStyle name="Normal 11 3" xfId="43"/>
    <cellStyle name="Normal 12" xfId="44"/>
    <cellStyle name="Normal 12 2" xfId="45"/>
    <cellStyle name="Normal 13" xfId="73"/>
    <cellStyle name="Normal 14" xfId="87"/>
    <cellStyle name="Normal 2" xfId="46"/>
    <cellStyle name="Normal 2 2" xfId="88"/>
    <cellStyle name="Normal 3" xfId="47"/>
    <cellStyle name="Normal 3 2" xfId="48"/>
    <cellStyle name="Normal 3 2 2" xfId="49"/>
    <cellStyle name="Normal 4" xfId="50"/>
    <cellStyle name="Normal 4 2" xfId="51"/>
    <cellStyle name="Normal 4 2 2" xfId="52"/>
    <cellStyle name="Normal 5" xfId="53"/>
    <cellStyle name="Normal 5 2" xfId="54"/>
    <cellStyle name="Normal 5 2 2" xfId="55"/>
    <cellStyle name="Normal 6" xfId="56"/>
    <cellStyle name="Normal 6 2" xfId="57"/>
    <cellStyle name="Normal 6 2 2" xfId="58"/>
    <cellStyle name="Normal 7" xfId="59"/>
    <cellStyle name="Normal 7 2" xfId="60"/>
    <cellStyle name="Normal 7 2 2" xfId="61"/>
    <cellStyle name="Normal 8" xfId="62"/>
    <cellStyle name="Normal 8 2" xfId="63"/>
    <cellStyle name="Normal 8 2 2" xfId="64"/>
    <cellStyle name="Normal 9" xfId="65"/>
    <cellStyle name="Normal 9 2" xfId="66"/>
    <cellStyle name="Normal 9 2 2" xfId="67"/>
    <cellStyle name="Note 2" xfId="68"/>
    <cellStyle name="Note 2 2" xfId="89"/>
    <cellStyle name="Note 3" xfId="74"/>
    <cellStyle name="Output" xfId="69" builtinId="21" customBuiltin="1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1"/>
  <sheetViews>
    <sheetView workbookViewId="0">
      <pane ySplit="1635" topLeftCell="A3" activePane="bottomLeft"/>
      <selection activeCell="I1" sqref="I1:I1048576"/>
      <selection pane="bottomLeft" activeCell="G3" sqref="G3"/>
    </sheetView>
  </sheetViews>
  <sheetFormatPr defaultRowHeight="12.75" x14ac:dyDescent="0.2"/>
  <cols>
    <col min="1" max="1" width="6.7109375" style="14" bestFit="1" customWidth="1"/>
    <col min="2" max="2" width="31.42578125" style="14" bestFit="1" customWidth="1"/>
    <col min="3" max="3" width="8.28515625" style="14" customWidth="1"/>
    <col min="4" max="4" width="9.42578125" style="14" customWidth="1"/>
    <col min="5" max="5" width="9.28515625" style="14" customWidth="1"/>
    <col min="6" max="6" width="9.5703125" style="14" customWidth="1"/>
    <col min="7" max="7" width="1.7109375" style="14" customWidth="1"/>
    <col min="8" max="8" width="41.140625" style="14" hidden="1" customWidth="1"/>
    <col min="9" max="10" width="9.140625" style="14" hidden="1" customWidth="1"/>
    <col min="11" max="12" width="9.140625" style="14" customWidth="1"/>
    <col min="13" max="16384" width="9.140625" style="14"/>
  </cols>
  <sheetData>
    <row r="1" spans="1:10" ht="18" x14ac:dyDescent="0.25">
      <c r="A1" s="4" t="s">
        <v>255</v>
      </c>
    </row>
    <row r="2" spans="1:10" ht="51" x14ac:dyDescent="0.2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52</v>
      </c>
      <c r="J2" s="13" t="s">
        <v>53</v>
      </c>
    </row>
    <row r="3" spans="1:10" s="16" customFormat="1" x14ac:dyDescent="0.2">
      <c r="A3" s="1" t="s">
        <v>256</v>
      </c>
    </row>
    <row r="4" spans="1:10" s="16" customFormat="1" ht="15" x14ac:dyDescent="0.25">
      <c r="A4" s="32">
        <v>1</v>
      </c>
      <c r="B4" s="32" t="s">
        <v>77</v>
      </c>
      <c r="C4" s="32">
        <v>17</v>
      </c>
      <c r="D4" s="32">
        <v>2</v>
      </c>
      <c r="E4" s="32">
        <v>4</v>
      </c>
      <c r="F4" s="32">
        <v>11</v>
      </c>
      <c r="H4" s="16" t="str">
        <f>CONCATENATE("Grade 3 Girls ", B4)</f>
        <v>Grade 3 Girls Patricia Heights A</v>
      </c>
      <c r="I4" s="16">
        <f>COUNTIF('Point Totals by Grade-Gender'!A:A, 'Team Points Summary'!H4)</f>
        <v>1</v>
      </c>
      <c r="J4" s="16" t="str">
        <f t="shared" ref="J4:J5" si="0">IF(I4 = 0, "MISSING", "")</f>
        <v/>
      </c>
    </row>
    <row r="5" spans="1:10" s="16" customFormat="1" ht="15" x14ac:dyDescent="0.25">
      <c r="A5" s="32">
        <v>2</v>
      </c>
      <c r="B5" s="32" t="s">
        <v>62</v>
      </c>
      <c r="C5" s="32">
        <v>32</v>
      </c>
      <c r="D5" s="32">
        <v>1</v>
      </c>
      <c r="E5" s="32">
        <v>3</v>
      </c>
      <c r="F5" s="32">
        <v>28</v>
      </c>
      <c r="H5" s="16" t="str">
        <f t="shared" ref="H5:H24" si="1">CONCATENATE("Grade 3 Girls ", B5)</f>
        <v>Grade 3 Girls Holyrood A</v>
      </c>
      <c r="I5" s="16">
        <f>COUNTIF('Point Totals by Grade-Gender'!A:A, 'Team Points Summary'!H5)</f>
        <v>1</v>
      </c>
      <c r="J5" s="16" t="str">
        <f t="shared" si="0"/>
        <v/>
      </c>
    </row>
    <row r="6" spans="1:10" s="16" customFormat="1" ht="15" x14ac:dyDescent="0.25">
      <c r="A6" s="32">
        <v>3</v>
      </c>
      <c r="B6" s="32" t="s">
        <v>57</v>
      </c>
      <c r="C6" s="32">
        <v>38</v>
      </c>
      <c r="D6" s="32">
        <v>8</v>
      </c>
      <c r="E6" s="32">
        <v>9</v>
      </c>
      <c r="F6" s="32">
        <v>21</v>
      </c>
      <c r="H6" s="16" t="str">
        <f t="shared" si="1"/>
        <v>Grade 3 Girls Brookside A</v>
      </c>
      <c r="I6" s="16">
        <f>COUNTIF('Point Totals by Grade-Gender'!A:A, 'Team Points Summary'!H6)</f>
        <v>1</v>
      </c>
      <c r="J6" s="16" t="str">
        <f t="shared" ref="J6:J24" si="2">IF(I6 = 0, "MISSING", "")</f>
        <v/>
      </c>
    </row>
    <row r="7" spans="1:10" s="16" customFormat="1" ht="15" x14ac:dyDescent="0.25">
      <c r="A7" s="32">
        <v>4</v>
      </c>
      <c r="B7" s="32" t="s">
        <v>58</v>
      </c>
      <c r="C7" s="32">
        <v>40</v>
      </c>
      <c r="D7" s="32">
        <v>7</v>
      </c>
      <c r="E7" s="32">
        <v>16</v>
      </c>
      <c r="F7" s="32">
        <v>17</v>
      </c>
      <c r="H7" s="16" t="str">
        <f t="shared" si="1"/>
        <v>Grade 3 Girls Rio Terrace A</v>
      </c>
      <c r="I7" s="16">
        <f>COUNTIF('Point Totals by Grade-Gender'!A:A, 'Team Points Summary'!H7)</f>
        <v>1</v>
      </c>
      <c r="J7" s="16" t="str">
        <f t="shared" si="2"/>
        <v/>
      </c>
    </row>
    <row r="8" spans="1:10" s="16" customFormat="1" ht="15" x14ac:dyDescent="0.25">
      <c r="A8" s="32">
        <v>5</v>
      </c>
      <c r="B8" s="32" t="s">
        <v>137</v>
      </c>
      <c r="C8" s="32">
        <v>60</v>
      </c>
      <c r="D8" s="32">
        <v>10</v>
      </c>
      <c r="E8" s="32">
        <v>23</v>
      </c>
      <c r="F8" s="32">
        <v>27</v>
      </c>
      <c r="H8" s="16" t="str">
        <f t="shared" si="1"/>
        <v>Grade 3 Girls Belgravia A</v>
      </c>
      <c r="I8" s="16">
        <f>COUNTIF('Point Totals by Grade-Gender'!A:A, 'Team Points Summary'!H8)</f>
        <v>1</v>
      </c>
      <c r="J8" s="16" t="str">
        <f t="shared" si="2"/>
        <v/>
      </c>
    </row>
    <row r="9" spans="1:10" s="16" customFormat="1" ht="15" x14ac:dyDescent="0.25">
      <c r="A9" s="32">
        <v>6</v>
      </c>
      <c r="B9" s="32" t="s">
        <v>60</v>
      </c>
      <c r="C9" s="32">
        <v>68</v>
      </c>
      <c r="D9" s="32">
        <v>19</v>
      </c>
      <c r="E9" s="32">
        <v>24</v>
      </c>
      <c r="F9" s="32">
        <v>25</v>
      </c>
      <c r="H9" s="16" t="str">
        <f t="shared" si="1"/>
        <v>Grade 3 Girls Brander Gardens A</v>
      </c>
      <c r="I9" s="16">
        <f>COUNTIF('Point Totals by Grade-Gender'!A:A, 'Team Points Summary'!H9)</f>
        <v>1</v>
      </c>
      <c r="J9" s="16" t="str">
        <f t="shared" si="2"/>
        <v/>
      </c>
    </row>
    <row r="10" spans="1:10" s="16" customFormat="1" ht="15" x14ac:dyDescent="0.25">
      <c r="A10" s="32">
        <v>7</v>
      </c>
      <c r="B10" s="32" t="s">
        <v>166</v>
      </c>
      <c r="C10" s="32">
        <v>85</v>
      </c>
      <c r="D10" s="32">
        <v>13</v>
      </c>
      <c r="E10" s="32">
        <v>26</v>
      </c>
      <c r="F10" s="32">
        <v>46</v>
      </c>
      <c r="H10" s="16" t="str">
        <f t="shared" si="1"/>
        <v>Grade 3 Girls Donald R. Getty A</v>
      </c>
      <c r="I10" s="16">
        <f>COUNTIF('Point Totals by Grade-Gender'!A:A, 'Team Points Summary'!H10)</f>
        <v>1</v>
      </c>
      <c r="J10" s="16" t="str">
        <f t="shared" si="2"/>
        <v/>
      </c>
    </row>
    <row r="11" spans="1:10" s="16" customFormat="1" ht="15" x14ac:dyDescent="0.25">
      <c r="A11" s="32">
        <v>8</v>
      </c>
      <c r="B11" s="32" t="s">
        <v>59</v>
      </c>
      <c r="C11" s="32">
        <v>88</v>
      </c>
      <c r="D11" s="32">
        <v>18</v>
      </c>
      <c r="E11" s="32">
        <v>34</v>
      </c>
      <c r="F11" s="32">
        <v>36</v>
      </c>
      <c r="H11" s="16" t="str">
        <f t="shared" si="1"/>
        <v>Grade 3 Girls Parkallen A</v>
      </c>
      <c r="I11" s="16">
        <f>COUNTIF('Point Totals by Grade-Gender'!A:A, 'Team Points Summary'!H11)</f>
        <v>1</v>
      </c>
      <c r="J11" s="16" t="str">
        <f t="shared" si="2"/>
        <v/>
      </c>
    </row>
    <row r="12" spans="1:10" s="16" customFormat="1" ht="15" x14ac:dyDescent="0.25">
      <c r="A12" s="32">
        <v>9</v>
      </c>
      <c r="B12" s="32" t="s">
        <v>103</v>
      </c>
      <c r="C12" s="32">
        <v>96</v>
      </c>
      <c r="D12" s="32">
        <v>20</v>
      </c>
      <c r="E12" s="32">
        <v>22</v>
      </c>
      <c r="F12" s="32">
        <v>54</v>
      </c>
      <c r="H12" s="16" t="str">
        <f t="shared" si="1"/>
        <v>Grade 3 Girls Riverdale A</v>
      </c>
      <c r="I12" s="16">
        <f>COUNTIF('Point Totals by Grade-Gender'!A:A, 'Team Points Summary'!H12)</f>
        <v>1</v>
      </c>
      <c r="J12" s="16" t="str">
        <f t="shared" si="2"/>
        <v/>
      </c>
    </row>
    <row r="13" spans="1:10" s="16" customFormat="1" ht="15" x14ac:dyDescent="0.25">
      <c r="A13" s="32">
        <v>10</v>
      </c>
      <c r="B13" s="32" t="s">
        <v>70</v>
      </c>
      <c r="C13" s="32">
        <v>104</v>
      </c>
      <c r="D13" s="32">
        <v>32</v>
      </c>
      <c r="E13" s="32">
        <v>35</v>
      </c>
      <c r="F13" s="32">
        <v>37</v>
      </c>
      <c r="H13" s="16" t="str">
        <f t="shared" si="1"/>
        <v>Grade 3 Girls Brander Gardens B</v>
      </c>
      <c r="I13" s="16">
        <f>COUNTIF('Point Totals by Grade-Gender'!A:A, 'Team Points Summary'!H13)</f>
        <v>1</v>
      </c>
      <c r="J13" s="16" t="str">
        <f t="shared" si="2"/>
        <v/>
      </c>
    </row>
    <row r="14" spans="1:10" s="16" customFormat="1" ht="15" x14ac:dyDescent="0.25">
      <c r="A14" s="32">
        <v>11</v>
      </c>
      <c r="B14" s="32" t="s">
        <v>67</v>
      </c>
      <c r="C14" s="32">
        <v>110</v>
      </c>
      <c r="D14" s="32">
        <v>12</v>
      </c>
      <c r="E14" s="32">
        <v>33</v>
      </c>
      <c r="F14" s="32">
        <v>65</v>
      </c>
      <c r="H14" s="16" t="str">
        <f t="shared" si="1"/>
        <v>Grade 3 Girls Uncas A</v>
      </c>
      <c r="I14" s="16">
        <f>COUNTIF('Point Totals by Grade-Gender'!A:A, 'Team Points Summary'!H14)</f>
        <v>1</v>
      </c>
      <c r="J14" s="16" t="str">
        <f t="shared" si="2"/>
        <v/>
      </c>
    </row>
    <row r="15" spans="1:10" s="16" customFormat="1" ht="15" x14ac:dyDescent="0.25">
      <c r="A15" s="32">
        <v>12</v>
      </c>
      <c r="B15" s="32" t="s">
        <v>121</v>
      </c>
      <c r="C15" s="32">
        <v>113</v>
      </c>
      <c r="D15" s="32">
        <v>30</v>
      </c>
      <c r="E15" s="32">
        <v>40</v>
      </c>
      <c r="F15" s="32">
        <v>43</v>
      </c>
      <c r="H15" s="16" t="str">
        <f t="shared" si="1"/>
        <v>Grade 3 Girls Brookside B</v>
      </c>
      <c r="I15" s="16">
        <f>COUNTIF('Point Totals by Grade-Gender'!A:A, 'Team Points Summary'!H15)</f>
        <v>1</v>
      </c>
      <c r="J15" s="16" t="str">
        <f t="shared" si="2"/>
        <v/>
      </c>
    </row>
    <row r="16" spans="1:10" s="16" customFormat="1" ht="15" x14ac:dyDescent="0.25">
      <c r="A16" s="32">
        <v>13</v>
      </c>
      <c r="B16" s="32" t="s">
        <v>280</v>
      </c>
      <c r="C16" s="32">
        <v>134</v>
      </c>
      <c r="D16" s="32">
        <v>39</v>
      </c>
      <c r="E16" s="32">
        <v>45</v>
      </c>
      <c r="F16" s="32">
        <v>50</v>
      </c>
      <c r="H16" s="16" t="str">
        <f t="shared" si="1"/>
        <v>Grade 3 Girls Holyrood B</v>
      </c>
      <c r="I16" s="16">
        <f>COUNTIF('Point Totals by Grade-Gender'!A:A, 'Team Points Summary'!H16)</f>
        <v>1</v>
      </c>
      <c r="J16" s="16" t="str">
        <f t="shared" si="2"/>
        <v/>
      </c>
    </row>
    <row r="17" spans="1:11" s="16" customFormat="1" ht="15" x14ac:dyDescent="0.25">
      <c r="A17" s="32">
        <v>14</v>
      </c>
      <c r="B17" s="32" t="s">
        <v>56</v>
      </c>
      <c r="C17" s="32">
        <v>137</v>
      </c>
      <c r="D17" s="32">
        <v>31</v>
      </c>
      <c r="E17" s="32">
        <v>48</v>
      </c>
      <c r="F17" s="32">
        <v>58</v>
      </c>
      <c r="H17" s="16" t="str">
        <f t="shared" si="1"/>
        <v>Grade 3 Girls Windsor Park A</v>
      </c>
      <c r="I17" s="16">
        <f>COUNTIF('Point Totals by Grade-Gender'!A:A, 'Team Points Summary'!H17)</f>
        <v>1</v>
      </c>
      <c r="J17" s="16" t="str">
        <f t="shared" si="2"/>
        <v/>
      </c>
    </row>
    <row r="18" spans="1:11" s="16" customFormat="1" ht="15" x14ac:dyDescent="0.25">
      <c r="A18" s="32">
        <v>15</v>
      </c>
      <c r="B18" s="32" t="s">
        <v>69</v>
      </c>
      <c r="C18" s="32">
        <v>140</v>
      </c>
      <c r="D18" s="32">
        <v>38</v>
      </c>
      <c r="E18" s="32">
        <v>42</v>
      </c>
      <c r="F18" s="32">
        <v>60</v>
      </c>
      <c r="H18" s="16" t="str">
        <f t="shared" si="1"/>
        <v>Grade 3 Girls Parkallen B</v>
      </c>
      <c r="I18" s="16">
        <f>COUNTIF('Point Totals by Grade-Gender'!A:A, 'Team Points Summary'!H18)</f>
        <v>1</v>
      </c>
      <c r="J18" s="16" t="str">
        <f t="shared" si="2"/>
        <v/>
      </c>
    </row>
    <row r="19" spans="1:11" s="16" customFormat="1" ht="15" x14ac:dyDescent="0.25">
      <c r="A19" s="32">
        <v>16</v>
      </c>
      <c r="B19" s="32" t="s">
        <v>300</v>
      </c>
      <c r="C19" s="32">
        <v>145</v>
      </c>
      <c r="D19" s="32">
        <v>41</v>
      </c>
      <c r="E19" s="32">
        <v>47</v>
      </c>
      <c r="F19" s="32">
        <v>57</v>
      </c>
      <c r="H19" s="16" t="str">
        <f t="shared" si="1"/>
        <v>Grade 3 Girls Elmwood A</v>
      </c>
      <c r="I19" s="16">
        <f>COUNTIF('Point Totals by Grade-Gender'!A:A, 'Team Points Summary'!H19)</f>
        <v>1</v>
      </c>
      <c r="J19" s="16" t="str">
        <f t="shared" si="2"/>
        <v/>
      </c>
    </row>
    <row r="20" spans="1:11" s="16" customFormat="1" ht="15" x14ac:dyDescent="0.25">
      <c r="A20" s="32">
        <v>17</v>
      </c>
      <c r="B20" s="32" t="s">
        <v>65</v>
      </c>
      <c r="C20" s="32">
        <v>148</v>
      </c>
      <c r="D20" s="32">
        <v>29</v>
      </c>
      <c r="E20" s="32">
        <v>53</v>
      </c>
      <c r="F20" s="32">
        <v>66</v>
      </c>
      <c r="H20" s="16" t="str">
        <f t="shared" si="1"/>
        <v>Grade 3 Girls Rio Terrace B</v>
      </c>
      <c r="I20" s="16">
        <f>COUNTIF('Point Totals by Grade-Gender'!A:A, 'Team Points Summary'!H20)</f>
        <v>1</v>
      </c>
      <c r="J20" s="16" t="str">
        <f t="shared" si="2"/>
        <v/>
      </c>
    </row>
    <row r="21" spans="1:11" s="16" customFormat="1" ht="15" x14ac:dyDescent="0.25">
      <c r="A21" s="32">
        <v>18</v>
      </c>
      <c r="B21" s="32" t="s">
        <v>102</v>
      </c>
      <c r="C21" s="32">
        <v>165</v>
      </c>
      <c r="D21" s="32">
        <v>49</v>
      </c>
      <c r="E21" s="32">
        <v>55</v>
      </c>
      <c r="F21" s="32">
        <v>61</v>
      </c>
      <c r="H21" s="16" t="str">
        <f t="shared" si="1"/>
        <v>Grade 3 Girls Brander Gardens C</v>
      </c>
      <c r="I21" s="16">
        <f>COUNTIF('Point Totals by Grade-Gender'!A:A, 'Team Points Summary'!H21)</f>
        <v>1</v>
      </c>
      <c r="J21" s="16" t="str">
        <f t="shared" si="2"/>
        <v/>
      </c>
    </row>
    <row r="22" spans="1:11" s="16" customFormat="1" ht="15" x14ac:dyDescent="0.25">
      <c r="A22" s="32">
        <v>19</v>
      </c>
      <c r="B22" s="32" t="s">
        <v>61</v>
      </c>
      <c r="C22" s="32">
        <v>190</v>
      </c>
      <c r="D22" s="32">
        <v>59</v>
      </c>
      <c r="E22" s="32">
        <v>63</v>
      </c>
      <c r="F22" s="32">
        <v>68</v>
      </c>
      <c r="H22" s="16" t="str">
        <f t="shared" si="1"/>
        <v>Grade 3 Girls Windsor Park B</v>
      </c>
      <c r="I22" s="16">
        <f>COUNTIF('Point Totals by Grade-Gender'!A:A, 'Team Points Summary'!H22)</f>
        <v>1</v>
      </c>
      <c r="J22" s="16" t="str">
        <f t="shared" si="2"/>
        <v/>
      </c>
    </row>
    <row r="23" spans="1:11" s="16" customFormat="1" ht="15" x14ac:dyDescent="0.25">
      <c r="A23" s="32">
        <v>20</v>
      </c>
      <c r="B23" s="32" t="s">
        <v>170</v>
      </c>
      <c r="C23" s="32">
        <v>207</v>
      </c>
      <c r="D23" s="32">
        <v>62</v>
      </c>
      <c r="E23" s="32">
        <v>70</v>
      </c>
      <c r="F23" s="32">
        <v>75</v>
      </c>
      <c r="H23" s="16" t="str">
        <f t="shared" si="1"/>
        <v>Grade 3 Girls Callingwood A</v>
      </c>
      <c r="I23" s="16">
        <f>COUNTIF('Point Totals by Grade-Gender'!A:A, 'Team Points Summary'!H23)</f>
        <v>1</v>
      </c>
      <c r="J23" s="16" t="str">
        <f t="shared" si="2"/>
        <v/>
      </c>
    </row>
    <row r="24" spans="1:11" s="16" customFormat="1" ht="15" x14ac:dyDescent="0.25">
      <c r="A24" s="32">
        <v>21</v>
      </c>
      <c r="B24" s="32" t="s">
        <v>174</v>
      </c>
      <c r="C24" s="32">
        <v>222</v>
      </c>
      <c r="D24" s="32">
        <v>72</v>
      </c>
      <c r="E24" s="32">
        <v>73</v>
      </c>
      <c r="F24" s="32">
        <v>77</v>
      </c>
      <c r="H24" s="16" t="str">
        <f t="shared" si="1"/>
        <v>Grade 3 Girls Donald R. Getty B</v>
      </c>
      <c r="I24" s="16">
        <f>COUNTIF('Point Totals by Grade-Gender'!A:A, 'Team Points Summary'!H24)</f>
        <v>1</v>
      </c>
      <c r="J24" s="16" t="str">
        <f t="shared" si="2"/>
        <v/>
      </c>
    </row>
    <row r="25" spans="1:11" s="16" customFormat="1" x14ac:dyDescent="0.2">
      <c r="C25" s="16">
        <f>SUM(C4:C24)</f>
        <v>2339</v>
      </c>
      <c r="H25" s="1" t="s">
        <v>29</v>
      </c>
      <c r="I25" s="16">
        <f>COUNTIF('Point Totals by Grade-Gender'!A:A, 'Team Points Summary'!H25)</f>
        <v>1</v>
      </c>
      <c r="K25" s="16">
        <f>SUM(C25, C288, C562)</f>
        <v>5923</v>
      </c>
    </row>
    <row r="26" spans="1:11" s="16" customFormat="1" x14ac:dyDescent="0.2">
      <c r="H26" s="1"/>
    </row>
    <row r="27" spans="1:11" s="16" customFormat="1" x14ac:dyDescent="0.2">
      <c r="A27" s="1" t="s">
        <v>257</v>
      </c>
    </row>
    <row r="28" spans="1:11" s="16" customFormat="1" ht="15" x14ac:dyDescent="0.25">
      <c r="A28" s="33">
        <v>1</v>
      </c>
      <c r="B28" s="33" t="s">
        <v>57</v>
      </c>
      <c r="C28" s="33">
        <v>15</v>
      </c>
      <c r="D28" s="33">
        <v>1</v>
      </c>
      <c r="E28" s="33">
        <v>5</v>
      </c>
      <c r="F28" s="33">
        <v>9</v>
      </c>
      <c r="H28" s="16" t="str">
        <f>CONCATENATE("Grade 3 Boys ", B28)</f>
        <v>Grade 3 Boys Brookside A</v>
      </c>
      <c r="I28" s="16">
        <f>COUNTIF('Point Totals by Grade-Gender'!A:A, 'Team Points Summary'!H28)</f>
        <v>1</v>
      </c>
      <c r="J28" s="16" t="str">
        <f t="shared" ref="J28:J47" si="3">IF(I28 = 0, "MISSING", "")</f>
        <v/>
      </c>
    </row>
    <row r="29" spans="1:11" s="16" customFormat="1" ht="15" x14ac:dyDescent="0.25">
      <c r="A29" s="33">
        <v>2</v>
      </c>
      <c r="B29" s="33" t="s">
        <v>62</v>
      </c>
      <c r="C29" s="33">
        <v>23</v>
      </c>
      <c r="D29" s="33">
        <v>2</v>
      </c>
      <c r="E29" s="33">
        <v>10</v>
      </c>
      <c r="F29" s="33">
        <v>11</v>
      </c>
      <c r="H29" s="16" t="str">
        <f t="shared" ref="H29:H47" si="4">CONCATENATE("Grade 3 Boys ", B29)</f>
        <v>Grade 3 Boys Holyrood A</v>
      </c>
      <c r="I29" s="16">
        <f>COUNTIF('Point Totals by Grade-Gender'!A:A, 'Team Points Summary'!H29)</f>
        <v>1</v>
      </c>
      <c r="J29" s="16" t="str">
        <f t="shared" si="3"/>
        <v/>
      </c>
    </row>
    <row r="30" spans="1:11" s="16" customFormat="1" ht="15" x14ac:dyDescent="0.25">
      <c r="A30" s="33">
        <v>3</v>
      </c>
      <c r="B30" s="33" t="s">
        <v>77</v>
      </c>
      <c r="C30" s="33">
        <v>29</v>
      </c>
      <c r="D30" s="33">
        <v>6</v>
      </c>
      <c r="E30" s="33">
        <v>7</v>
      </c>
      <c r="F30" s="33">
        <v>16</v>
      </c>
      <c r="H30" s="16" t="str">
        <f t="shared" si="4"/>
        <v>Grade 3 Boys Patricia Heights A</v>
      </c>
      <c r="I30" s="16">
        <f>COUNTIF('Point Totals by Grade-Gender'!A:A, 'Team Points Summary'!H30)</f>
        <v>1</v>
      </c>
      <c r="J30" s="16" t="str">
        <f t="shared" si="3"/>
        <v/>
      </c>
    </row>
    <row r="31" spans="1:11" s="16" customFormat="1" ht="15" x14ac:dyDescent="0.25">
      <c r="A31" s="33">
        <v>4</v>
      </c>
      <c r="B31" s="33" t="s">
        <v>60</v>
      </c>
      <c r="C31" s="33">
        <v>34</v>
      </c>
      <c r="D31" s="33">
        <v>4</v>
      </c>
      <c r="E31" s="33">
        <v>13</v>
      </c>
      <c r="F31" s="33">
        <v>17</v>
      </c>
      <c r="H31" s="16" t="str">
        <f t="shared" si="4"/>
        <v>Grade 3 Boys Brander Gardens A</v>
      </c>
      <c r="I31" s="16">
        <f>COUNTIF('Point Totals by Grade-Gender'!A:A, 'Team Points Summary'!H31)</f>
        <v>1</v>
      </c>
      <c r="J31" s="16" t="str">
        <f t="shared" si="3"/>
        <v/>
      </c>
    </row>
    <row r="32" spans="1:11" s="16" customFormat="1" ht="15" x14ac:dyDescent="0.25">
      <c r="A32" s="33">
        <v>5</v>
      </c>
      <c r="B32" s="33" t="s">
        <v>282</v>
      </c>
      <c r="C32" s="33">
        <v>62</v>
      </c>
      <c r="D32" s="33">
        <v>18</v>
      </c>
      <c r="E32" s="33">
        <v>20</v>
      </c>
      <c r="F32" s="33">
        <v>24</v>
      </c>
      <c r="H32" s="16" t="str">
        <f t="shared" si="4"/>
        <v>Grade 3 Boys Patricia Heights B</v>
      </c>
      <c r="I32" s="16">
        <f>COUNTIF('Point Totals by Grade-Gender'!A:A, 'Team Points Summary'!H32)</f>
        <v>1</v>
      </c>
      <c r="J32" s="16" t="str">
        <f t="shared" si="3"/>
        <v/>
      </c>
    </row>
    <row r="33" spans="1:11" s="16" customFormat="1" ht="15" x14ac:dyDescent="0.25">
      <c r="A33" s="33">
        <v>6</v>
      </c>
      <c r="B33" s="33" t="s">
        <v>280</v>
      </c>
      <c r="C33" s="33">
        <v>63</v>
      </c>
      <c r="D33" s="33">
        <v>14</v>
      </c>
      <c r="E33" s="33">
        <v>15</v>
      </c>
      <c r="F33" s="33">
        <v>34</v>
      </c>
      <c r="H33" s="16" t="str">
        <f t="shared" si="4"/>
        <v>Grade 3 Boys Holyrood B</v>
      </c>
      <c r="I33" s="16">
        <f>COUNTIF('Point Totals by Grade-Gender'!A:A, 'Team Points Summary'!H33)</f>
        <v>1</v>
      </c>
      <c r="J33" s="16" t="str">
        <f t="shared" si="3"/>
        <v/>
      </c>
    </row>
    <row r="34" spans="1:11" s="16" customFormat="1" ht="15" x14ac:dyDescent="0.25">
      <c r="A34" s="33">
        <v>7</v>
      </c>
      <c r="B34" s="33" t="s">
        <v>121</v>
      </c>
      <c r="C34" s="33">
        <v>70</v>
      </c>
      <c r="D34" s="33">
        <v>19</v>
      </c>
      <c r="E34" s="33">
        <v>25</v>
      </c>
      <c r="F34" s="33">
        <v>26</v>
      </c>
      <c r="H34" s="16" t="str">
        <f t="shared" si="4"/>
        <v>Grade 3 Boys Brookside B</v>
      </c>
      <c r="I34" s="16">
        <f>COUNTIF('Point Totals by Grade-Gender'!A:A, 'Team Points Summary'!H34)</f>
        <v>1</v>
      </c>
      <c r="J34" s="16" t="str">
        <f t="shared" si="3"/>
        <v/>
      </c>
    </row>
    <row r="35" spans="1:11" s="16" customFormat="1" ht="15" x14ac:dyDescent="0.25">
      <c r="A35" s="33">
        <v>8</v>
      </c>
      <c r="B35" s="33" t="s">
        <v>56</v>
      </c>
      <c r="C35" s="33">
        <v>70</v>
      </c>
      <c r="D35" s="33">
        <v>12</v>
      </c>
      <c r="E35" s="33">
        <v>21</v>
      </c>
      <c r="F35" s="33">
        <v>37</v>
      </c>
      <c r="H35" s="16" t="str">
        <f t="shared" si="4"/>
        <v>Grade 3 Boys Windsor Park A</v>
      </c>
      <c r="I35" s="16">
        <f>COUNTIF('Point Totals by Grade-Gender'!A:A, 'Team Points Summary'!H35)</f>
        <v>1</v>
      </c>
      <c r="J35" s="16" t="str">
        <f t="shared" si="3"/>
        <v/>
      </c>
    </row>
    <row r="36" spans="1:11" s="16" customFormat="1" ht="15" x14ac:dyDescent="0.25">
      <c r="A36" s="33">
        <v>9</v>
      </c>
      <c r="B36" s="33" t="s">
        <v>58</v>
      </c>
      <c r="C36" s="33">
        <v>84</v>
      </c>
      <c r="D36" s="33">
        <v>27</v>
      </c>
      <c r="E36" s="33">
        <v>28</v>
      </c>
      <c r="F36" s="33">
        <v>29</v>
      </c>
      <c r="H36" s="16" t="str">
        <f t="shared" si="4"/>
        <v>Grade 3 Boys Rio Terrace A</v>
      </c>
      <c r="I36" s="16">
        <f>COUNTIF('Point Totals by Grade-Gender'!A:A, 'Team Points Summary'!H36)</f>
        <v>1</v>
      </c>
      <c r="J36" s="16" t="str">
        <f t="shared" si="3"/>
        <v/>
      </c>
    </row>
    <row r="37" spans="1:11" s="16" customFormat="1" ht="15" x14ac:dyDescent="0.25">
      <c r="A37" s="33">
        <v>10</v>
      </c>
      <c r="B37" s="33" t="s">
        <v>70</v>
      </c>
      <c r="C37" s="33">
        <v>89</v>
      </c>
      <c r="D37" s="33">
        <v>22</v>
      </c>
      <c r="E37" s="33">
        <v>32</v>
      </c>
      <c r="F37" s="33">
        <v>35</v>
      </c>
      <c r="H37" s="16" t="str">
        <f t="shared" si="4"/>
        <v>Grade 3 Boys Brander Gardens B</v>
      </c>
      <c r="I37" s="16">
        <f>COUNTIF('Point Totals by Grade-Gender'!A:A, 'Team Points Summary'!H37)</f>
        <v>1</v>
      </c>
      <c r="J37" s="16" t="str">
        <f t="shared" si="3"/>
        <v/>
      </c>
    </row>
    <row r="38" spans="1:11" s="16" customFormat="1" ht="15" x14ac:dyDescent="0.25">
      <c r="A38" s="33">
        <v>11</v>
      </c>
      <c r="B38" s="33" t="s">
        <v>283</v>
      </c>
      <c r="C38" s="33">
        <v>113</v>
      </c>
      <c r="D38" s="33">
        <v>36</v>
      </c>
      <c r="E38" s="33">
        <v>38</v>
      </c>
      <c r="F38" s="33">
        <v>39</v>
      </c>
      <c r="H38" s="16" t="str">
        <f t="shared" si="4"/>
        <v>Grade 3 Boys Holyrood C</v>
      </c>
      <c r="I38" s="16">
        <f>COUNTIF('Point Totals by Grade-Gender'!A:A, 'Team Points Summary'!H38)</f>
        <v>1</v>
      </c>
      <c r="J38" s="16" t="str">
        <f t="shared" si="3"/>
        <v/>
      </c>
    </row>
    <row r="39" spans="1:11" s="16" customFormat="1" ht="15" x14ac:dyDescent="0.25">
      <c r="A39" s="33">
        <v>12</v>
      </c>
      <c r="B39" s="33" t="s">
        <v>59</v>
      </c>
      <c r="C39" s="33">
        <v>129</v>
      </c>
      <c r="D39" s="33">
        <v>31</v>
      </c>
      <c r="E39" s="33">
        <v>47</v>
      </c>
      <c r="F39" s="33">
        <v>51</v>
      </c>
      <c r="H39" s="16" t="str">
        <f t="shared" si="4"/>
        <v>Grade 3 Boys Parkallen A</v>
      </c>
      <c r="I39" s="16">
        <f>COUNTIF('Point Totals by Grade-Gender'!A:A, 'Team Points Summary'!H39)</f>
        <v>1</v>
      </c>
      <c r="J39" s="16" t="str">
        <f t="shared" si="3"/>
        <v/>
      </c>
    </row>
    <row r="40" spans="1:11" s="16" customFormat="1" ht="15" x14ac:dyDescent="0.25">
      <c r="A40" s="33">
        <v>13</v>
      </c>
      <c r="B40" s="33" t="s">
        <v>166</v>
      </c>
      <c r="C40" s="33">
        <v>133</v>
      </c>
      <c r="D40" s="33">
        <v>40</v>
      </c>
      <c r="E40" s="33">
        <v>41</v>
      </c>
      <c r="F40" s="33">
        <v>52</v>
      </c>
      <c r="H40" s="16" t="str">
        <f t="shared" si="4"/>
        <v>Grade 3 Boys Donald R. Getty A</v>
      </c>
      <c r="I40" s="16">
        <f>COUNTIF('Point Totals by Grade-Gender'!A:A, 'Team Points Summary'!H40)</f>
        <v>1</v>
      </c>
      <c r="J40" s="16" t="str">
        <f t="shared" si="3"/>
        <v/>
      </c>
    </row>
    <row r="41" spans="1:11" s="16" customFormat="1" ht="15" x14ac:dyDescent="0.25">
      <c r="A41" s="33">
        <v>14</v>
      </c>
      <c r="B41" s="33" t="s">
        <v>284</v>
      </c>
      <c r="C41" s="33">
        <v>139</v>
      </c>
      <c r="D41" s="33">
        <v>43</v>
      </c>
      <c r="E41" s="33">
        <v>46</v>
      </c>
      <c r="F41" s="33">
        <v>50</v>
      </c>
      <c r="H41" s="16" t="str">
        <f t="shared" si="4"/>
        <v>Grade 3 Boys Brookside C</v>
      </c>
      <c r="I41" s="16">
        <f>COUNTIF('Point Totals by Grade-Gender'!A:A, 'Team Points Summary'!H41)</f>
        <v>1</v>
      </c>
      <c r="J41" s="16" t="str">
        <f t="shared" si="3"/>
        <v/>
      </c>
    </row>
    <row r="42" spans="1:11" s="16" customFormat="1" ht="15" x14ac:dyDescent="0.25">
      <c r="A42" s="33">
        <v>15</v>
      </c>
      <c r="B42" s="33" t="s">
        <v>285</v>
      </c>
      <c r="C42" s="33">
        <v>149</v>
      </c>
      <c r="D42" s="33">
        <v>45</v>
      </c>
      <c r="E42" s="33">
        <v>49</v>
      </c>
      <c r="F42" s="33">
        <v>55</v>
      </c>
      <c r="H42" s="16" t="str">
        <f t="shared" si="4"/>
        <v>Grade 3 Boys Patricia Heights C</v>
      </c>
      <c r="I42" s="16">
        <f>COUNTIF('Point Totals by Grade-Gender'!A:A, 'Team Points Summary'!H42)</f>
        <v>1</v>
      </c>
      <c r="J42" s="16" t="str">
        <f t="shared" si="3"/>
        <v/>
      </c>
    </row>
    <row r="43" spans="1:11" s="16" customFormat="1" ht="15" x14ac:dyDescent="0.25">
      <c r="A43" s="33">
        <v>16</v>
      </c>
      <c r="B43" s="33" t="s">
        <v>102</v>
      </c>
      <c r="C43" s="33">
        <v>169</v>
      </c>
      <c r="D43" s="33">
        <v>44</v>
      </c>
      <c r="E43" s="33">
        <v>54</v>
      </c>
      <c r="F43" s="33">
        <v>71</v>
      </c>
      <c r="H43" s="16" t="str">
        <f t="shared" si="4"/>
        <v>Grade 3 Boys Brander Gardens C</v>
      </c>
      <c r="I43" s="16">
        <f>COUNTIF('Point Totals by Grade-Gender'!A:A, 'Team Points Summary'!H43)</f>
        <v>1</v>
      </c>
      <c r="J43" s="16" t="str">
        <f t="shared" si="3"/>
        <v/>
      </c>
    </row>
    <row r="44" spans="1:11" s="16" customFormat="1" ht="15" x14ac:dyDescent="0.25">
      <c r="A44" s="33">
        <v>17</v>
      </c>
      <c r="B44" s="33" t="s">
        <v>61</v>
      </c>
      <c r="C44" s="33">
        <v>175</v>
      </c>
      <c r="D44" s="33">
        <v>56</v>
      </c>
      <c r="E44" s="33">
        <v>58</v>
      </c>
      <c r="F44" s="33">
        <v>61</v>
      </c>
      <c r="H44" s="16" t="str">
        <f t="shared" si="4"/>
        <v>Grade 3 Boys Windsor Park B</v>
      </c>
      <c r="I44" s="16">
        <f>COUNTIF('Point Totals by Grade-Gender'!A:A, 'Team Points Summary'!H44)</f>
        <v>1</v>
      </c>
      <c r="J44" s="16" t="str">
        <f t="shared" si="3"/>
        <v/>
      </c>
    </row>
    <row r="45" spans="1:11" s="16" customFormat="1" ht="15" x14ac:dyDescent="0.25">
      <c r="A45" s="33">
        <v>18</v>
      </c>
      <c r="B45" s="33" t="s">
        <v>174</v>
      </c>
      <c r="C45" s="33">
        <v>178</v>
      </c>
      <c r="D45" s="33">
        <v>57</v>
      </c>
      <c r="E45" s="33">
        <v>59</v>
      </c>
      <c r="F45" s="33">
        <v>62</v>
      </c>
      <c r="H45" s="16" t="str">
        <f t="shared" si="4"/>
        <v>Grade 3 Boys Donald R. Getty B</v>
      </c>
      <c r="I45" s="16">
        <f>COUNTIF('Point Totals by Grade-Gender'!A:A, 'Team Points Summary'!H45)</f>
        <v>1</v>
      </c>
      <c r="J45" s="16" t="str">
        <f t="shared" si="3"/>
        <v/>
      </c>
    </row>
    <row r="46" spans="1:11" s="16" customFormat="1" ht="15" x14ac:dyDescent="0.25">
      <c r="A46" s="33">
        <v>19</v>
      </c>
      <c r="B46" s="33" t="s">
        <v>286</v>
      </c>
      <c r="C46" s="33">
        <v>200</v>
      </c>
      <c r="D46" s="33">
        <v>65</v>
      </c>
      <c r="E46" s="33">
        <v>67</v>
      </c>
      <c r="F46" s="33">
        <v>68</v>
      </c>
      <c r="H46" s="16" t="str">
        <f t="shared" si="4"/>
        <v>Grade 3 Boys Donald R. Getty C</v>
      </c>
      <c r="I46" s="16">
        <f>COUNTIF('Point Totals by Grade-Gender'!A:A, 'Team Points Summary'!H46)</f>
        <v>1</v>
      </c>
      <c r="J46" s="16" t="str">
        <f t="shared" si="3"/>
        <v/>
      </c>
    </row>
    <row r="47" spans="1:11" s="16" customFormat="1" ht="15" x14ac:dyDescent="0.25">
      <c r="A47" s="33">
        <v>20</v>
      </c>
      <c r="B47" s="33" t="s">
        <v>287</v>
      </c>
      <c r="C47" s="33">
        <v>224</v>
      </c>
      <c r="D47" s="33">
        <v>73</v>
      </c>
      <c r="E47" s="33">
        <v>75</v>
      </c>
      <c r="F47" s="33">
        <v>76</v>
      </c>
      <c r="H47" s="16" t="str">
        <f t="shared" si="4"/>
        <v>Grade 3 Boys Donald R. Getty D</v>
      </c>
      <c r="I47" s="16">
        <f>COUNTIF('Point Totals by Grade-Gender'!A:A, 'Team Points Summary'!H47)</f>
        <v>1</v>
      </c>
      <c r="J47" s="16" t="str">
        <f t="shared" si="3"/>
        <v/>
      </c>
    </row>
    <row r="48" spans="1:11" s="16" customFormat="1" x14ac:dyDescent="0.2">
      <c r="C48" s="16">
        <f>SUM(C28:C47)</f>
        <v>2148</v>
      </c>
      <c r="H48" s="1" t="s">
        <v>30</v>
      </c>
      <c r="I48" s="16">
        <f>COUNTIF('Point Totals by Grade-Gender'!A:A, 'Team Points Summary'!H48)</f>
        <v>1</v>
      </c>
      <c r="K48" s="16">
        <f>SUM(C48,C322,C567)</f>
        <v>7244</v>
      </c>
    </row>
    <row r="49" spans="1:10" s="16" customFormat="1" x14ac:dyDescent="0.2">
      <c r="H49" s="1"/>
    </row>
    <row r="50" spans="1:10" s="16" customFormat="1" x14ac:dyDescent="0.2">
      <c r="A50" s="1" t="s">
        <v>258</v>
      </c>
    </row>
    <row r="51" spans="1:10" s="16" customFormat="1" ht="15" x14ac:dyDescent="0.25">
      <c r="A51" s="34">
        <v>1</v>
      </c>
      <c r="B51" s="34" t="s">
        <v>95</v>
      </c>
      <c r="C51" s="34">
        <v>8</v>
      </c>
      <c r="D51" s="34">
        <v>1</v>
      </c>
      <c r="E51" s="34">
        <v>2</v>
      </c>
      <c r="F51" s="34">
        <v>5</v>
      </c>
      <c r="H51" s="16" t="str">
        <f>CONCATENATE("Grade 4 Girls ", B51)</f>
        <v>Grade 4 Girls Laurier Heights A</v>
      </c>
      <c r="I51" s="16">
        <f>COUNTIF('Point Totals by Grade-Gender'!A:A, 'Team Points Summary'!H51)</f>
        <v>1</v>
      </c>
      <c r="J51" s="16" t="str">
        <f t="shared" ref="J51:J88" si="5">IF(I51 = 0, "MISSING", "")</f>
        <v/>
      </c>
    </row>
    <row r="52" spans="1:10" s="16" customFormat="1" ht="15" x14ac:dyDescent="0.25">
      <c r="A52" s="34">
        <v>2</v>
      </c>
      <c r="B52" s="34" t="s">
        <v>101</v>
      </c>
      <c r="C52" s="34">
        <v>24</v>
      </c>
      <c r="D52" s="34">
        <v>3</v>
      </c>
      <c r="E52" s="34">
        <v>6</v>
      </c>
      <c r="F52" s="34">
        <v>15</v>
      </c>
      <c r="H52" s="16" t="str">
        <f t="shared" ref="H52:H83" si="6">CONCATENATE("Grade 4 Girls ", B52)</f>
        <v>Grade 4 Girls Donnan A</v>
      </c>
      <c r="I52" s="16">
        <f>COUNTIF('Point Totals by Grade-Gender'!A:A, 'Team Points Summary'!H52)</f>
        <v>1</v>
      </c>
      <c r="J52" s="16" t="str">
        <f t="shared" si="5"/>
        <v/>
      </c>
    </row>
    <row r="53" spans="1:10" s="16" customFormat="1" ht="15" x14ac:dyDescent="0.25">
      <c r="A53" s="34">
        <v>3</v>
      </c>
      <c r="B53" s="34" t="s">
        <v>62</v>
      </c>
      <c r="C53" s="34">
        <v>32</v>
      </c>
      <c r="D53" s="34">
        <v>7</v>
      </c>
      <c r="E53" s="34">
        <v>8</v>
      </c>
      <c r="F53" s="34">
        <v>17</v>
      </c>
      <c r="H53" s="16" t="str">
        <f t="shared" si="6"/>
        <v>Grade 4 Girls Holyrood A</v>
      </c>
      <c r="I53" s="16">
        <f>COUNTIF('Point Totals by Grade-Gender'!A:A, 'Team Points Summary'!H53)</f>
        <v>1</v>
      </c>
      <c r="J53" s="16" t="str">
        <f t="shared" si="5"/>
        <v/>
      </c>
    </row>
    <row r="54" spans="1:10" s="16" customFormat="1" ht="15" x14ac:dyDescent="0.25">
      <c r="A54" s="34">
        <v>4</v>
      </c>
      <c r="B54" s="34" t="s">
        <v>58</v>
      </c>
      <c r="C54" s="34">
        <v>51</v>
      </c>
      <c r="D54" s="34">
        <v>12</v>
      </c>
      <c r="E54" s="34">
        <v>19</v>
      </c>
      <c r="F54" s="34">
        <v>20</v>
      </c>
      <c r="H54" s="16" t="str">
        <f t="shared" si="6"/>
        <v>Grade 4 Girls Rio Terrace A</v>
      </c>
      <c r="I54" s="16">
        <f>COUNTIF('Point Totals by Grade-Gender'!A:A, 'Team Points Summary'!H54)</f>
        <v>1</v>
      </c>
      <c r="J54" s="16" t="str">
        <f t="shared" si="5"/>
        <v/>
      </c>
    </row>
    <row r="55" spans="1:10" s="16" customFormat="1" ht="15" x14ac:dyDescent="0.25">
      <c r="A55" s="34">
        <v>5</v>
      </c>
      <c r="B55" s="34" t="s">
        <v>57</v>
      </c>
      <c r="C55" s="34">
        <v>55</v>
      </c>
      <c r="D55" s="34">
        <v>13</v>
      </c>
      <c r="E55" s="34">
        <v>14</v>
      </c>
      <c r="F55" s="34">
        <v>28</v>
      </c>
      <c r="H55" s="16" t="str">
        <f t="shared" si="6"/>
        <v>Grade 4 Girls Brookside A</v>
      </c>
      <c r="I55" s="16">
        <f>COUNTIF('Point Totals by Grade-Gender'!A:A, 'Team Points Summary'!H55)</f>
        <v>1</v>
      </c>
      <c r="J55" s="16" t="str">
        <f t="shared" si="5"/>
        <v/>
      </c>
    </row>
    <row r="56" spans="1:10" s="16" customFormat="1" ht="15" x14ac:dyDescent="0.25">
      <c r="A56" s="34">
        <v>6</v>
      </c>
      <c r="B56" s="34" t="s">
        <v>56</v>
      </c>
      <c r="C56" s="34">
        <v>72</v>
      </c>
      <c r="D56" s="34">
        <v>11</v>
      </c>
      <c r="E56" s="34">
        <v>16</v>
      </c>
      <c r="F56" s="34">
        <v>45</v>
      </c>
      <c r="H56" s="16" t="str">
        <f t="shared" si="6"/>
        <v>Grade 4 Girls Windsor Park A</v>
      </c>
      <c r="I56" s="16">
        <f>COUNTIF('Point Totals by Grade-Gender'!A:A, 'Team Points Summary'!H56)</f>
        <v>1</v>
      </c>
      <c r="J56" s="16" t="str">
        <f t="shared" si="5"/>
        <v/>
      </c>
    </row>
    <row r="57" spans="1:10" s="16" customFormat="1" ht="15" x14ac:dyDescent="0.25">
      <c r="A57" s="34">
        <v>7</v>
      </c>
      <c r="B57" s="34" t="s">
        <v>140</v>
      </c>
      <c r="C57" s="34">
        <v>84</v>
      </c>
      <c r="D57" s="34">
        <v>4</v>
      </c>
      <c r="E57" s="34">
        <v>37</v>
      </c>
      <c r="F57" s="34">
        <v>43</v>
      </c>
      <c r="H57" s="16" t="str">
        <f t="shared" si="6"/>
        <v>Grade 4 Girls Stratford A</v>
      </c>
      <c r="I57" s="16">
        <f>COUNTIF('Point Totals by Grade-Gender'!A:A, 'Team Points Summary'!H57)</f>
        <v>1</v>
      </c>
      <c r="J57" s="16" t="str">
        <f t="shared" si="5"/>
        <v/>
      </c>
    </row>
    <row r="58" spans="1:10" s="16" customFormat="1" ht="15" x14ac:dyDescent="0.25">
      <c r="A58" s="34">
        <v>8</v>
      </c>
      <c r="B58" s="34" t="s">
        <v>96</v>
      </c>
      <c r="C58" s="34">
        <v>98</v>
      </c>
      <c r="D58" s="34">
        <v>27</v>
      </c>
      <c r="E58" s="34">
        <v>33</v>
      </c>
      <c r="F58" s="34">
        <v>38</v>
      </c>
      <c r="H58" s="16" t="str">
        <f t="shared" si="6"/>
        <v>Grade 4 Girls Laurier Heights B</v>
      </c>
      <c r="I58" s="16">
        <f>COUNTIF('Point Totals by Grade-Gender'!A:A, 'Team Points Summary'!H58)</f>
        <v>1</v>
      </c>
      <c r="J58" s="16" t="str">
        <f t="shared" ref="J58:J74" si="7">IF(I58 = 0, "MISSING", "")</f>
        <v/>
      </c>
    </row>
    <row r="59" spans="1:10" s="16" customFormat="1" ht="15" x14ac:dyDescent="0.25">
      <c r="A59" s="34">
        <v>9</v>
      </c>
      <c r="B59" s="34" t="s">
        <v>71</v>
      </c>
      <c r="C59" s="34">
        <v>99</v>
      </c>
      <c r="D59" s="34">
        <v>26</v>
      </c>
      <c r="E59" s="34">
        <v>29</v>
      </c>
      <c r="F59" s="34">
        <v>44</v>
      </c>
      <c r="H59" s="16" t="str">
        <f t="shared" si="6"/>
        <v>Grade 4 Girls Earl Buxton A</v>
      </c>
      <c r="I59" s="16">
        <f>COUNTIF('Point Totals by Grade-Gender'!A:A, 'Team Points Summary'!H59)</f>
        <v>1</v>
      </c>
      <c r="J59" s="16" t="str">
        <f t="shared" si="7"/>
        <v/>
      </c>
    </row>
    <row r="60" spans="1:10" s="16" customFormat="1" ht="15" x14ac:dyDescent="0.25">
      <c r="A60" s="34">
        <v>10</v>
      </c>
      <c r="B60" s="34" t="s">
        <v>78</v>
      </c>
      <c r="C60" s="34">
        <v>101</v>
      </c>
      <c r="D60" s="34">
        <v>30</v>
      </c>
      <c r="E60" s="34">
        <v>31</v>
      </c>
      <c r="F60" s="34">
        <v>40</v>
      </c>
      <c r="H60" s="16" t="str">
        <f t="shared" si="6"/>
        <v>Grade 4 Girls Centennial A</v>
      </c>
      <c r="I60" s="16">
        <f>COUNTIF('Point Totals by Grade-Gender'!A:A, 'Team Points Summary'!H60)</f>
        <v>1</v>
      </c>
      <c r="J60" s="16" t="str">
        <f t="shared" si="7"/>
        <v/>
      </c>
    </row>
    <row r="61" spans="1:10" s="16" customFormat="1" ht="15" x14ac:dyDescent="0.25">
      <c r="A61" s="34">
        <v>11</v>
      </c>
      <c r="B61" s="34" t="s">
        <v>84</v>
      </c>
      <c r="C61" s="34">
        <v>120</v>
      </c>
      <c r="D61" s="34">
        <v>21</v>
      </c>
      <c r="E61" s="34">
        <v>35</v>
      </c>
      <c r="F61" s="34">
        <v>64</v>
      </c>
      <c r="H61" s="16" t="str">
        <f t="shared" si="6"/>
        <v>Grade 4 Girls Forest Heights A</v>
      </c>
      <c r="I61" s="16">
        <f>COUNTIF('Point Totals by Grade-Gender'!A:A, 'Team Points Summary'!H61)</f>
        <v>1</v>
      </c>
      <c r="J61" s="16" t="str">
        <f t="shared" si="7"/>
        <v/>
      </c>
    </row>
    <row r="62" spans="1:10" s="16" customFormat="1" ht="15" x14ac:dyDescent="0.25">
      <c r="A62" s="34">
        <v>12</v>
      </c>
      <c r="B62" s="34" t="s">
        <v>55</v>
      </c>
      <c r="C62" s="34">
        <v>124</v>
      </c>
      <c r="D62" s="34">
        <v>24</v>
      </c>
      <c r="E62" s="34">
        <v>25</v>
      </c>
      <c r="F62" s="34">
        <v>75</v>
      </c>
      <c r="H62" s="16" t="str">
        <f t="shared" si="6"/>
        <v>Grade 4 Girls George P. Nicholson A</v>
      </c>
      <c r="I62" s="16">
        <f>COUNTIF('Point Totals by Grade-Gender'!A:A, 'Team Points Summary'!H62)</f>
        <v>1</v>
      </c>
      <c r="J62" s="16" t="str">
        <f t="shared" si="7"/>
        <v/>
      </c>
    </row>
    <row r="63" spans="1:10" s="16" customFormat="1" ht="15" x14ac:dyDescent="0.25">
      <c r="A63" s="34">
        <v>13</v>
      </c>
      <c r="B63" s="34" t="s">
        <v>170</v>
      </c>
      <c r="C63" s="34">
        <v>139</v>
      </c>
      <c r="D63" s="34">
        <v>41</v>
      </c>
      <c r="E63" s="34">
        <v>47</v>
      </c>
      <c r="F63" s="34">
        <v>51</v>
      </c>
      <c r="H63" s="16" t="str">
        <f t="shared" si="6"/>
        <v>Grade 4 Girls Callingwood A</v>
      </c>
      <c r="I63" s="16">
        <f>COUNTIF('Point Totals by Grade-Gender'!A:A, 'Team Points Summary'!H63)</f>
        <v>1</v>
      </c>
      <c r="J63" s="16" t="str">
        <f t="shared" si="7"/>
        <v/>
      </c>
    </row>
    <row r="64" spans="1:10" s="16" customFormat="1" ht="15" x14ac:dyDescent="0.25">
      <c r="A64" s="34">
        <v>14</v>
      </c>
      <c r="B64" s="34" t="s">
        <v>60</v>
      </c>
      <c r="C64" s="34">
        <v>151</v>
      </c>
      <c r="D64" s="34">
        <v>42</v>
      </c>
      <c r="E64" s="34">
        <v>54</v>
      </c>
      <c r="F64" s="34">
        <v>55</v>
      </c>
      <c r="H64" s="16" t="str">
        <f t="shared" si="6"/>
        <v>Grade 4 Girls Brander Gardens A</v>
      </c>
      <c r="I64" s="16">
        <f>COUNTIF('Point Totals by Grade-Gender'!A:A, 'Team Points Summary'!H64)</f>
        <v>1</v>
      </c>
      <c r="J64" s="16" t="str">
        <f t="shared" si="7"/>
        <v/>
      </c>
    </row>
    <row r="65" spans="1:10" s="16" customFormat="1" ht="15" x14ac:dyDescent="0.25">
      <c r="A65" s="34">
        <v>15</v>
      </c>
      <c r="B65" s="34" t="s">
        <v>65</v>
      </c>
      <c r="C65" s="34">
        <v>159</v>
      </c>
      <c r="D65" s="34">
        <v>39</v>
      </c>
      <c r="E65" s="34">
        <v>50</v>
      </c>
      <c r="F65" s="34">
        <v>70</v>
      </c>
      <c r="H65" s="16" t="str">
        <f t="shared" si="6"/>
        <v>Grade 4 Girls Rio Terrace B</v>
      </c>
      <c r="I65" s="16">
        <f>COUNTIF('Point Totals by Grade-Gender'!A:A, 'Team Points Summary'!H65)</f>
        <v>1</v>
      </c>
      <c r="J65" s="16" t="str">
        <f t="shared" si="7"/>
        <v/>
      </c>
    </row>
    <row r="66" spans="1:10" s="16" customFormat="1" ht="15" x14ac:dyDescent="0.25">
      <c r="A66" s="34">
        <v>16</v>
      </c>
      <c r="B66" s="34" t="s">
        <v>288</v>
      </c>
      <c r="C66" s="34">
        <v>170</v>
      </c>
      <c r="D66" s="34">
        <v>49</v>
      </c>
      <c r="E66" s="34">
        <v>56</v>
      </c>
      <c r="F66" s="34">
        <v>65</v>
      </c>
      <c r="H66" s="16" t="str">
        <f t="shared" si="6"/>
        <v>Grade 4 Girls Laurier Heights C</v>
      </c>
      <c r="I66" s="16">
        <f>COUNTIF('Point Totals by Grade-Gender'!A:A, 'Team Points Summary'!H66)</f>
        <v>1</v>
      </c>
      <c r="J66" s="16" t="str">
        <f t="shared" si="7"/>
        <v/>
      </c>
    </row>
    <row r="67" spans="1:10" s="16" customFormat="1" ht="15" x14ac:dyDescent="0.25">
      <c r="A67" s="34">
        <v>17</v>
      </c>
      <c r="B67" s="34" t="s">
        <v>76</v>
      </c>
      <c r="C67" s="34">
        <v>188</v>
      </c>
      <c r="D67" s="34">
        <v>46</v>
      </c>
      <c r="E67" s="34">
        <v>68</v>
      </c>
      <c r="F67" s="34">
        <v>74</v>
      </c>
      <c r="H67" s="16" t="str">
        <f t="shared" si="6"/>
        <v>Grade 4 Girls Earl Buxton B</v>
      </c>
      <c r="I67" s="16">
        <f>COUNTIF('Point Totals by Grade-Gender'!A:A, 'Team Points Summary'!H67)</f>
        <v>1</v>
      </c>
      <c r="J67" s="16" t="str">
        <f t="shared" si="7"/>
        <v/>
      </c>
    </row>
    <row r="68" spans="1:10" s="16" customFormat="1" ht="15" x14ac:dyDescent="0.25">
      <c r="A68" s="34">
        <v>18</v>
      </c>
      <c r="B68" s="34" t="s">
        <v>300</v>
      </c>
      <c r="C68" s="34">
        <v>193</v>
      </c>
      <c r="D68" s="34">
        <v>52</v>
      </c>
      <c r="E68" s="34">
        <v>58</v>
      </c>
      <c r="F68" s="34">
        <v>83</v>
      </c>
      <c r="H68" s="16" t="str">
        <f t="shared" si="6"/>
        <v>Grade 4 Girls Elmwood A</v>
      </c>
      <c r="I68" s="16">
        <f>COUNTIF('Point Totals by Grade-Gender'!A:A, 'Team Points Summary'!H68)</f>
        <v>1</v>
      </c>
      <c r="J68" s="16" t="str">
        <f t="shared" si="7"/>
        <v/>
      </c>
    </row>
    <row r="69" spans="1:10" s="16" customFormat="1" ht="15" x14ac:dyDescent="0.25">
      <c r="A69" s="34">
        <v>19</v>
      </c>
      <c r="B69" s="34" t="s">
        <v>180</v>
      </c>
      <c r="C69" s="34">
        <v>216</v>
      </c>
      <c r="D69" s="34">
        <v>71</v>
      </c>
      <c r="E69" s="34">
        <v>72</v>
      </c>
      <c r="F69" s="34">
        <v>73</v>
      </c>
      <c r="H69" s="16" t="str">
        <f t="shared" si="6"/>
        <v>Grade 4 Girls Stratford B</v>
      </c>
      <c r="I69" s="16">
        <f>COUNTIF('Point Totals by Grade-Gender'!A:A, 'Team Points Summary'!H69)</f>
        <v>1</v>
      </c>
      <c r="J69" s="16" t="str">
        <f t="shared" si="7"/>
        <v/>
      </c>
    </row>
    <row r="70" spans="1:10" s="16" customFormat="1" ht="15" x14ac:dyDescent="0.25">
      <c r="A70" s="34">
        <v>20</v>
      </c>
      <c r="B70" s="34" t="s">
        <v>327</v>
      </c>
      <c r="C70" s="34">
        <v>217</v>
      </c>
      <c r="D70" s="34">
        <v>59</v>
      </c>
      <c r="E70" s="34">
        <v>62</v>
      </c>
      <c r="F70" s="34">
        <v>96</v>
      </c>
      <c r="H70" s="16" t="str">
        <f t="shared" si="6"/>
        <v>Grade 4 Girls Constable Daniel Woodall A</v>
      </c>
      <c r="I70" s="16">
        <f>COUNTIF('Point Totals by Grade-Gender'!A:A, 'Team Points Summary'!H70)</f>
        <v>1</v>
      </c>
      <c r="J70" s="16" t="str">
        <f t="shared" si="7"/>
        <v/>
      </c>
    </row>
    <row r="71" spans="1:10" s="16" customFormat="1" ht="15" x14ac:dyDescent="0.25">
      <c r="A71" s="34">
        <v>21</v>
      </c>
      <c r="B71" s="34" t="s">
        <v>121</v>
      </c>
      <c r="C71" s="34">
        <v>218</v>
      </c>
      <c r="D71" s="34">
        <v>36</v>
      </c>
      <c r="E71" s="34">
        <v>90</v>
      </c>
      <c r="F71" s="34">
        <v>92</v>
      </c>
      <c r="H71" s="16" t="str">
        <f t="shared" si="6"/>
        <v>Grade 4 Girls Brookside B</v>
      </c>
      <c r="I71" s="16">
        <f>COUNTIF('Point Totals by Grade-Gender'!A:A, 'Team Points Summary'!H71)</f>
        <v>1</v>
      </c>
      <c r="J71" s="16" t="str">
        <f t="shared" si="7"/>
        <v/>
      </c>
    </row>
    <row r="72" spans="1:10" s="16" customFormat="1" ht="15" x14ac:dyDescent="0.25">
      <c r="A72" s="34">
        <v>22</v>
      </c>
      <c r="B72" s="34" t="s">
        <v>172</v>
      </c>
      <c r="C72" s="34">
        <v>221</v>
      </c>
      <c r="D72" s="34">
        <v>66</v>
      </c>
      <c r="E72" s="34">
        <v>76</v>
      </c>
      <c r="F72" s="34">
        <v>79</v>
      </c>
      <c r="H72" s="16" t="str">
        <f t="shared" si="6"/>
        <v>Grade 4 Girls Callingwood B</v>
      </c>
      <c r="I72" s="16">
        <f>COUNTIF('Point Totals by Grade-Gender'!A:A, 'Team Points Summary'!H72)</f>
        <v>1</v>
      </c>
      <c r="J72" s="16" t="str">
        <f t="shared" si="7"/>
        <v/>
      </c>
    </row>
    <row r="73" spans="1:10" s="16" customFormat="1" ht="15" x14ac:dyDescent="0.25">
      <c r="A73" s="34">
        <v>23</v>
      </c>
      <c r="B73" s="34" t="s">
        <v>70</v>
      </c>
      <c r="C73" s="34">
        <v>227</v>
      </c>
      <c r="D73" s="34">
        <v>67</v>
      </c>
      <c r="E73" s="34">
        <v>69</v>
      </c>
      <c r="F73" s="34">
        <v>91</v>
      </c>
      <c r="H73" s="16" t="str">
        <f t="shared" si="6"/>
        <v>Grade 4 Girls Brander Gardens B</v>
      </c>
      <c r="I73" s="16">
        <f>COUNTIF('Point Totals by Grade-Gender'!A:A, 'Team Points Summary'!H73)</f>
        <v>1</v>
      </c>
      <c r="J73" s="16" t="str">
        <f t="shared" si="7"/>
        <v/>
      </c>
    </row>
    <row r="74" spans="1:10" s="16" customFormat="1" ht="15" x14ac:dyDescent="0.25">
      <c r="A74" s="34">
        <v>24</v>
      </c>
      <c r="B74" s="34" t="s">
        <v>61</v>
      </c>
      <c r="C74" s="34">
        <v>237</v>
      </c>
      <c r="D74" s="34">
        <v>63</v>
      </c>
      <c r="E74" s="34">
        <v>86</v>
      </c>
      <c r="F74" s="34">
        <v>88</v>
      </c>
      <c r="H74" s="16" t="str">
        <f t="shared" si="6"/>
        <v>Grade 4 Girls Windsor Park B</v>
      </c>
      <c r="I74" s="16">
        <f>COUNTIF('Point Totals by Grade-Gender'!A:A, 'Team Points Summary'!H74)</f>
        <v>1</v>
      </c>
      <c r="J74" s="16" t="str">
        <f t="shared" si="7"/>
        <v/>
      </c>
    </row>
    <row r="75" spans="1:10" s="16" customFormat="1" ht="15" x14ac:dyDescent="0.25">
      <c r="A75" s="34">
        <v>25</v>
      </c>
      <c r="B75" s="34" t="s">
        <v>59</v>
      </c>
      <c r="C75" s="34">
        <v>264</v>
      </c>
      <c r="D75" s="34">
        <v>61</v>
      </c>
      <c r="E75" s="34">
        <v>89</v>
      </c>
      <c r="F75" s="34">
        <v>114</v>
      </c>
      <c r="H75" s="16" t="str">
        <f t="shared" si="6"/>
        <v>Grade 4 Girls Parkallen A</v>
      </c>
      <c r="I75" s="16">
        <f>COUNTIF('Point Totals by Grade-Gender'!A:A, 'Team Points Summary'!H75)</f>
        <v>1</v>
      </c>
      <c r="J75" s="16" t="str">
        <f t="shared" si="5"/>
        <v/>
      </c>
    </row>
    <row r="76" spans="1:10" s="16" customFormat="1" ht="15" x14ac:dyDescent="0.25">
      <c r="A76" s="34">
        <v>26</v>
      </c>
      <c r="B76" s="34" t="s">
        <v>289</v>
      </c>
      <c r="C76" s="34">
        <v>273</v>
      </c>
      <c r="D76" s="34">
        <v>77</v>
      </c>
      <c r="E76" s="34">
        <v>95</v>
      </c>
      <c r="F76" s="34">
        <v>101</v>
      </c>
      <c r="H76" s="16" t="str">
        <f t="shared" si="6"/>
        <v>Grade 4 Girls Laurier Heights D</v>
      </c>
      <c r="I76" s="16">
        <f>COUNTIF('Point Totals by Grade-Gender'!A:A, 'Team Points Summary'!H76)</f>
        <v>1</v>
      </c>
      <c r="J76" s="16" t="str">
        <f t="shared" si="5"/>
        <v/>
      </c>
    </row>
    <row r="77" spans="1:10" s="16" customFormat="1" ht="15" x14ac:dyDescent="0.25">
      <c r="A77" s="34">
        <v>27</v>
      </c>
      <c r="B77" s="34" t="s">
        <v>68</v>
      </c>
      <c r="C77" s="34">
        <v>281</v>
      </c>
      <c r="D77" s="34">
        <v>85</v>
      </c>
      <c r="E77" s="34">
        <v>97</v>
      </c>
      <c r="F77" s="34">
        <v>99</v>
      </c>
      <c r="H77" s="16" t="str">
        <f t="shared" si="6"/>
        <v>Grade 4 Girls Rio Terrace C</v>
      </c>
      <c r="I77" s="16">
        <f>COUNTIF('Point Totals by Grade-Gender'!A:A, 'Team Points Summary'!H77)</f>
        <v>1</v>
      </c>
      <c r="J77" s="16" t="str">
        <f t="shared" si="5"/>
        <v/>
      </c>
    </row>
    <row r="78" spans="1:10" s="16" customFormat="1" ht="15" x14ac:dyDescent="0.25">
      <c r="A78" s="34">
        <v>28</v>
      </c>
      <c r="B78" s="34" t="s">
        <v>81</v>
      </c>
      <c r="C78" s="34">
        <v>282</v>
      </c>
      <c r="D78" s="34">
        <v>81</v>
      </c>
      <c r="E78" s="34">
        <v>98</v>
      </c>
      <c r="F78" s="34">
        <v>103</v>
      </c>
      <c r="H78" s="16" t="str">
        <f t="shared" si="6"/>
        <v>Grade 4 Girls Earl Buxton C</v>
      </c>
      <c r="I78" s="16">
        <f>COUNTIF('Point Totals by Grade-Gender'!A:A, 'Team Points Summary'!H78)</f>
        <v>1</v>
      </c>
      <c r="J78" s="16" t="str">
        <f t="shared" si="5"/>
        <v/>
      </c>
    </row>
    <row r="79" spans="1:10" s="16" customFormat="1" ht="15" x14ac:dyDescent="0.25">
      <c r="A79" s="34">
        <v>29</v>
      </c>
      <c r="B79" s="34" t="s">
        <v>280</v>
      </c>
      <c r="C79" s="34">
        <v>299</v>
      </c>
      <c r="D79" s="34">
        <v>34</v>
      </c>
      <c r="E79" s="34">
        <v>132</v>
      </c>
      <c r="F79" s="34">
        <v>133</v>
      </c>
      <c r="H79" s="16" t="str">
        <f t="shared" si="6"/>
        <v>Grade 4 Girls Holyrood B</v>
      </c>
      <c r="I79" s="16">
        <f>COUNTIF('Point Totals by Grade-Gender'!A:A, 'Team Points Summary'!H79)</f>
        <v>1</v>
      </c>
      <c r="J79" s="16" t="str">
        <f t="shared" si="5"/>
        <v/>
      </c>
    </row>
    <row r="80" spans="1:10" s="16" customFormat="1" ht="15" x14ac:dyDescent="0.25">
      <c r="A80" s="34">
        <v>30</v>
      </c>
      <c r="B80" s="34" t="s">
        <v>183</v>
      </c>
      <c r="C80" s="34">
        <v>300</v>
      </c>
      <c r="D80" s="34">
        <v>87</v>
      </c>
      <c r="E80" s="34">
        <v>106</v>
      </c>
      <c r="F80" s="34">
        <v>107</v>
      </c>
      <c r="H80" s="16" t="str">
        <f t="shared" si="6"/>
        <v>Grade 4 Girls Callingwood C</v>
      </c>
      <c r="I80" s="16">
        <f>COUNTIF('Point Totals by Grade-Gender'!A:A, 'Team Points Summary'!H80)</f>
        <v>1</v>
      </c>
      <c r="J80" s="16" t="str">
        <f t="shared" si="5"/>
        <v/>
      </c>
    </row>
    <row r="81" spans="1:11" s="16" customFormat="1" ht="15" x14ac:dyDescent="0.25">
      <c r="A81" s="34">
        <v>31</v>
      </c>
      <c r="B81" s="34" t="s">
        <v>325</v>
      </c>
      <c r="C81" s="34">
        <v>306</v>
      </c>
      <c r="D81" s="34">
        <v>93</v>
      </c>
      <c r="E81" s="34">
        <v>100</v>
      </c>
      <c r="F81" s="34">
        <v>113</v>
      </c>
      <c r="H81" s="16" t="str">
        <f t="shared" si="6"/>
        <v>Grade 4 Girls Victoria School of the Arts A</v>
      </c>
      <c r="I81" s="16">
        <f>COUNTIF('Point Totals by Grade-Gender'!A:A, 'Team Points Summary'!H81)</f>
        <v>1</v>
      </c>
      <c r="J81" s="16" t="str">
        <f t="shared" si="5"/>
        <v/>
      </c>
    </row>
    <row r="82" spans="1:11" s="16" customFormat="1" ht="15" x14ac:dyDescent="0.25">
      <c r="A82" s="34">
        <v>32</v>
      </c>
      <c r="B82" s="34" t="s">
        <v>166</v>
      </c>
      <c r="C82" s="34">
        <v>340</v>
      </c>
      <c r="D82" s="34">
        <v>82</v>
      </c>
      <c r="E82" s="34">
        <v>127</v>
      </c>
      <c r="F82" s="34">
        <v>131</v>
      </c>
      <c r="H82" s="16" t="str">
        <f t="shared" si="6"/>
        <v>Grade 4 Girls Donald R. Getty A</v>
      </c>
      <c r="I82" s="16">
        <f>COUNTIF('Point Totals by Grade-Gender'!A:A, 'Team Points Summary'!H82)</f>
        <v>1</v>
      </c>
      <c r="J82" s="16" t="str">
        <f t="shared" si="5"/>
        <v/>
      </c>
    </row>
    <row r="83" spans="1:11" s="16" customFormat="1" ht="15" x14ac:dyDescent="0.25">
      <c r="A83" s="34">
        <v>33</v>
      </c>
      <c r="B83" s="34" t="s">
        <v>328</v>
      </c>
      <c r="C83" s="34">
        <v>345</v>
      </c>
      <c r="D83" s="34">
        <v>110</v>
      </c>
      <c r="E83" s="34">
        <v>117</v>
      </c>
      <c r="F83" s="34">
        <v>118</v>
      </c>
      <c r="H83" s="16" t="str">
        <f t="shared" si="6"/>
        <v>Grade 4 Girls Constable Daniel Woodall B</v>
      </c>
      <c r="I83" s="16">
        <f>COUNTIF('Point Totals by Grade-Gender'!A:A, 'Team Points Summary'!H83)</f>
        <v>1</v>
      </c>
      <c r="J83" s="16" t="str">
        <f t="shared" si="5"/>
        <v/>
      </c>
    </row>
    <row r="84" spans="1:11" s="16" customFormat="1" ht="15" x14ac:dyDescent="0.25">
      <c r="A84" s="34">
        <v>34</v>
      </c>
      <c r="B84" s="34" t="s">
        <v>290</v>
      </c>
      <c r="C84" s="34">
        <v>346</v>
      </c>
      <c r="D84" s="34">
        <v>104</v>
      </c>
      <c r="E84" s="34">
        <v>119</v>
      </c>
      <c r="F84" s="34">
        <v>123</v>
      </c>
      <c r="H84" s="16" t="str">
        <f t="shared" ref="H84:H88" si="8">CONCATENATE("Grade 4 Girls ", B84)</f>
        <v>Grade 4 Girls Rio Terrace D</v>
      </c>
      <c r="I84" s="16">
        <f>COUNTIF('Point Totals by Grade-Gender'!A:A, 'Team Points Summary'!H84)</f>
        <v>1</v>
      </c>
      <c r="J84" s="16" t="str">
        <f t="shared" si="5"/>
        <v/>
      </c>
    </row>
    <row r="85" spans="1:11" s="16" customFormat="1" ht="15" x14ac:dyDescent="0.25">
      <c r="A85" s="34">
        <v>35</v>
      </c>
      <c r="B85" s="34" t="s">
        <v>291</v>
      </c>
      <c r="C85" s="34">
        <v>358</v>
      </c>
      <c r="D85" s="34">
        <v>109</v>
      </c>
      <c r="E85" s="34">
        <v>121</v>
      </c>
      <c r="F85" s="34">
        <v>128</v>
      </c>
      <c r="H85" s="16" t="str">
        <f t="shared" si="8"/>
        <v>Grade 4 Girls Laurier Heights E</v>
      </c>
      <c r="I85" s="16">
        <f>COUNTIF('Point Totals by Grade-Gender'!A:A, 'Team Points Summary'!H85)</f>
        <v>1</v>
      </c>
      <c r="J85" s="16" t="str">
        <f t="shared" si="5"/>
        <v/>
      </c>
    </row>
    <row r="86" spans="1:11" s="16" customFormat="1" ht="15" x14ac:dyDescent="0.25">
      <c r="A86" s="34">
        <v>36</v>
      </c>
      <c r="B86" s="34" t="s">
        <v>83</v>
      </c>
      <c r="C86" s="34">
        <v>360</v>
      </c>
      <c r="D86" s="34">
        <v>116</v>
      </c>
      <c r="E86" s="34">
        <v>120</v>
      </c>
      <c r="F86" s="34">
        <v>124</v>
      </c>
      <c r="H86" s="16" t="str">
        <f t="shared" si="8"/>
        <v>Grade 4 Girls Earl Buxton D</v>
      </c>
      <c r="I86" s="16">
        <f>COUNTIF('Point Totals by Grade-Gender'!A:A, 'Team Points Summary'!H86)</f>
        <v>1</v>
      </c>
      <c r="J86" s="16" t="str">
        <f t="shared" si="5"/>
        <v/>
      </c>
    </row>
    <row r="87" spans="1:11" s="16" customFormat="1" ht="15" x14ac:dyDescent="0.25">
      <c r="A87" s="34">
        <v>37</v>
      </c>
      <c r="B87" s="34" t="s">
        <v>64</v>
      </c>
      <c r="C87" s="34">
        <v>375</v>
      </c>
      <c r="D87" s="34">
        <v>112</v>
      </c>
      <c r="E87" s="34">
        <v>125</v>
      </c>
      <c r="F87" s="34">
        <v>138</v>
      </c>
      <c r="H87" s="16" t="str">
        <f t="shared" si="8"/>
        <v>Grade 4 Girls George P. Nicholson B</v>
      </c>
      <c r="I87" s="16">
        <f>COUNTIF('Point Totals by Grade-Gender'!A:A, 'Team Points Summary'!H87)</f>
        <v>1</v>
      </c>
      <c r="J87" s="16" t="str">
        <f t="shared" si="5"/>
        <v/>
      </c>
    </row>
    <row r="88" spans="1:11" s="16" customFormat="1" ht="15" x14ac:dyDescent="0.25">
      <c r="A88" s="34">
        <v>38</v>
      </c>
      <c r="B88" s="34" t="s">
        <v>292</v>
      </c>
      <c r="C88" s="34">
        <v>415</v>
      </c>
      <c r="D88" s="34">
        <v>129</v>
      </c>
      <c r="E88" s="34">
        <v>142</v>
      </c>
      <c r="F88" s="34">
        <v>144</v>
      </c>
      <c r="H88" s="16" t="str">
        <f t="shared" si="8"/>
        <v>Grade 4 Girls Rio Terrace E</v>
      </c>
      <c r="I88" s="16">
        <f>COUNTIF('Point Totals by Grade-Gender'!A:A, 'Team Points Summary'!H88)</f>
        <v>1</v>
      </c>
      <c r="J88" s="16" t="str">
        <f t="shared" si="5"/>
        <v/>
      </c>
    </row>
    <row r="89" spans="1:11" s="16" customFormat="1" ht="15" x14ac:dyDescent="0.25">
      <c r="A89" s="34">
        <v>39</v>
      </c>
      <c r="B89" s="34" t="s">
        <v>293</v>
      </c>
      <c r="C89" s="34">
        <v>425</v>
      </c>
      <c r="D89" s="34">
        <v>139</v>
      </c>
      <c r="E89" s="34">
        <v>140</v>
      </c>
      <c r="F89" s="34">
        <v>146</v>
      </c>
      <c r="H89" s="16" t="str">
        <f>CONCATENATE("Grade 4 Girls ", B89)</f>
        <v>Grade 4 Girls Callingwood D</v>
      </c>
      <c r="I89" s="16">
        <f>COUNTIF('Point Totals by Grade-Gender'!A:A, 'Team Points Summary'!H89)</f>
        <v>1</v>
      </c>
      <c r="J89" s="16" t="str">
        <f>IF(I89 = 0, "MISSING", "")</f>
        <v/>
      </c>
    </row>
    <row r="90" spans="1:11" s="16" customFormat="1" x14ac:dyDescent="0.2">
      <c r="C90" s="16">
        <f>SUM(C51:C89)</f>
        <v>8173</v>
      </c>
      <c r="H90" s="1" t="s">
        <v>31</v>
      </c>
      <c r="I90" s="16">
        <f>COUNTIF('Point Totals by Grade-Gender'!A:A, 'Team Points Summary'!H90)</f>
        <v>1</v>
      </c>
      <c r="K90" s="16">
        <f>SUM(C90,C369,C632)</f>
        <v>38908</v>
      </c>
    </row>
    <row r="91" spans="1:11" s="16" customFormat="1" x14ac:dyDescent="0.2">
      <c r="H91" s="1"/>
    </row>
    <row r="92" spans="1:11" s="16" customFormat="1" x14ac:dyDescent="0.2">
      <c r="A92" s="1" t="s">
        <v>259</v>
      </c>
    </row>
    <row r="93" spans="1:11" s="16" customFormat="1" ht="15" x14ac:dyDescent="0.25">
      <c r="A93" s="35">
        <v>1</v>
      </c>
      <c r="B93" s="35" t="s">
        <v>77</v>
      </c>
      <c r="C93" s="35">
        <v>30</v>
      </c>
      <c r="D93" s="35">
        <v>7</v>
      </c>
      <c r="E93" s="35">
        <v>11</v>
      </c>
      <c r="F93" s="35">
        <v>12</v>
      </c>
      <c r="H93" s="16" t="str">
        <f>CONCATENATE("Grade 4 Boys ", B93)</f>
        <v>Grade 4 Boys Patricia Heights A</v>
      </c>
      <c r="I93" s="16">
        <f>COUNTIF('Point Totals by Grade-Gender'!A:A, 'Team Points Summary'!H93)</f>
        <v>1</v>
      </c>
      <c r="J93" s="16" t="str">
        <f t="shared" ref="J93:J130" si="9">IF(I93 = 0, "MISSING", "")</f>
        <v/>
      </c>
    </row>
    <row r="94" spans="1:11" s="16" customFormat="1" ht="15" x14ac:dyDescent="0.25">
      <c r="A94" s="35">
        <v>2</v>
      </c>
      <c r="B94" s="35" t="s">
        <v>58</v>
      </c>
      <c r="C94" s="35">
        <v>43</v>
      </c>
      <c r="D94" s="35">
        <v>1</v>
      </c>
      <c r="E94" s="35">
        <v>14</v>
      </c>
      <c r="F94" s="35">
        <v>28</v>
      </c>
      <c r="H94" s="16" t="str">
        <f t="shared" ref="H94:H130" si="10">CONCATENATE("Grade 4 Boys ", B94)</f>
        <v>Grade 4 Boys Rio Terrace A</v>
      </c>
      <c r="I94" s="16">
        <f>COUNTIF('Point Totals by Grade-Gender'!A:A, 'Team Points Summary'!H94)</f>
        <v>1</v>
      </c>
      <c r="J94" s="16" t="str">
        <f t="shared" si="9"/>
        <v/>
      </c>
    </row>
    <row r="95" spans="1:11" s="16" customFormat="1" ht="15" x14ac:dyDescent="0.25">
      <c r="A95" s="35">
        <v>3</v>
      </c>
      <c r="B95" s="35" t="s">
        <v>95</v>
      </c>
      <c r="C95" s="35">
        <v>53</v>
      </c>
      <c r="D95" s="35">
        <v>2</v>
      </c>
      <c r="E95" s="35">
        <v>25</v>
      </c>
      <c r="F95" s="35">
        <v>26</v>
      </c>
      <c r="H95" s="16" t="str">
        <f t="shared" si="10"/>
        <v>Grade 4 Boys Laurier Heights A</v>
      </c>
      <c r="I95" s="16">
        <f>COUNTIF('Point Totals by Grade-Gender'!A:A, 'Team Points Summary'!H95)</f>
        <v>1</v>
      </c>
      <c r="J95" s="16" t="str">
        <f t="shared" si="9"/>
        <v/>
      </c>
    </row>
    <row r="96" spans="1:11" s="16" customFormat="1" ht="15" x14ac:dyDescent="0.25">
      <c r="A96" s="35">
        <v>4</v>
      </c>
      <c r="B96" s="35" t="s">
        <v>103</v>
      </c>
      <c r="C96" s="35">
        <v>68</v>
      </c>
      <c r="D96" s="35">
        <v>16</v>
      </c>
      <c r="E96" s="35">
        <v>23</v>
      </c>
      <c r="F96" s="35">
        <v>29</v>
      </c>
      <c r="H96" s="16" t="str">
        <f t="shared" si="10"/>
        <v>Grade 4 Boys Riverdale A</v>
      </c>
      <c r="I96" s="16">
        <f>COUNTIF('Point Totals by Grade-Gender'!A:A, 'Team Points Summary'!H96)</f>
        <v>1</v>
      </c>
      <c r="J96" s="16" t="str">
        <f t="shared" si="9"/>
        <v/>
      </c>
    </row>
    <row r="97" spans="1:10" s="16" customFormat="1" ht="15" x14ac:dyDescent="0.25">
      <c r="A97" s="35">
        <v>5</v>
      </c>
      <c r="B97" s="35" t="s">
        <v>166</v>
      </c>
      <c r="C97" s="35">
        <v>75</v>
      </c>
      <c r="D97" s="35">
        <v>15</v>
      </c>
      <c r="E97" s="35">
        <v>24</v>
      </c>
      <c r="F97" s="35">
        <v>36</v>
      </c>
      <c r="H97" s="16" t="str">
        <f t="shared" si="10"/>
        <v>Grade 4 Boys Donald R. Getty A</v>
      </c>
      <c r="I97" s="16">
        <f>COUNTIF('Point Totals by Grade-Gender'!A:A, 'Team Points Summary'!H97)</f>
        <v>1</v>
      </c>
      <c r="J97" s="16" t="str">
        <f t="shared" si="9"/>
        <v/>
      </c>
    </row>
    <row r="98" spans="1:10" s="16" customFormat="1" ht="15" x14ac:dyDescent="0.25">
      <c r="A98" s="35">
        <v>6</v>
      </c>
      <c r="B98" s="35" t="s">
        <v>71</v>
      </c>
      <c r="C98" s="35">
        <v>77</v>
      </c>
      <c r="D98" s="35">
        <v>13</v>
      </c>
      <c r="E98" s="35">
        <v>31</v>
      </c>
      <c r="F98" s="35">
        <v>33</v>
      </c>
      <c r="H98" s="16" t="str">
        <f t="shared" si="10"/>
        <v>Grade 4 Boys Earl Buxton A</v>
      </c>
      <c r="I98" s="16">
        <f>COUNTIF('Point Totals by Grade-Gender'!A:A, 'Team Points Summary'!H98)</f>
        <v>1</v>
      </c>
      <c r="J98" s="16" t="str">
        <f t="shared" si="9"/>
        <v/>
      </c>
    </row>
    <row r="99" spans="1:10" s="16" customFormat="1" ht="15" x14ac:dyDescent="0.25">
      <c r="A99" s="35">
        <v>7</v>
      </c>
      <c r="B99" s="35" t="s">
        <v>96</v>
      </c>
      <c r="C99" s="35">
        <v>113</v>
      </c>
      <c r="D99" s="35">
        <v>34</v>
      </c>
      <c r="E99" s="35">
        <v>39</v>
      </c>
      <c r="F99" s="35">
        <v>40</v>
      </c>
      <c r="H99" s="16" t="str">
        <f t="shared" si="10"/>
        <v>Grade 4 Boys Laurier Heights B</v>
      </c>
      <c r="I99" s="16">
        <f>COUNTIF('Point Totals by Grade-Gender'!A:A, 'Team Points Summary'!H99)</f>
        <v>1</v>
      </c>
      <c r="J99" s="16" t="str">
        <f t="shared" si="9"/>
        <v/>
      </c>
    </row>
    <row r="100" spans="1:10" s="16" customFormat="1" ht="15" x14ac:dyDescent="0.25">
      <c r="A100" s="35">
        <v>8</v>
      </c>
      <c r="B100" s="35" t="s">
        <v>282</v>
      </c>
      <c r="C100" s="35">
        <v>116</v>
      </c>
      <c r="D100" s="35">
        <v>17</v>
      </c>
      <c r="E100" s="35">
        <v>49</v>
      </c>
      <c r="F100" s="35">
        <v>50</v>
      </c>
      <c r="H100" s="16" t="str">
        <f t="shared" si="10"/>
        <v>Grade 4 Boys Patricia Heights B</v>
      </c>
      <c r="I100" s="16">
        <f>COUNTIF('Point Totals by Grade-Gender'!A:A, 'Team Points Summary'!H100)</f>
        <v>1</v>
      </c>
      <c r="J100" s="16" t="str">
        <f t="shared" si="9"/>
        <v/>
      </c>
    </row>
    <row r="101" spans="1:10" s="16" customFormat="1" ht="15" x14ac:dyDescent="0.25">
      <c r="A101" s="35">
        <v>9</v>
      </c>
      <c r="B101" s="35" t="s">
        <v>56</v>
      </c>
      <c r="C101" s="35">
        <v>120</v>
      </c>
      <c r="D101" s="35">
        <v>20</v>
      </c>
      <c r="E101" s="35">
        <v>48</v>
      </c>
      <c r="F101" s="35">
        <v>52</v>
      </c>
      <c r="H101" s="16" t="str">
        <f t="shared" si="10"/>
        <v>Grade 4 Boys Windsor Park A</v>
      </c>
      <c r="I101" s="16">
        <f>COUNTIF('Point Totals by Grade-Gender'!A:A, 'Team Points Summary'!H101)</f>
        <v>1</v>
      </c>
      <c r="J101" s="16" t="str">
        <f t="shared" si="9"/>
        <v/>
      </c>
    </row>
    <row r="102" spans="1:10" s="16" customFormat="1" ht="15" x14ac:dyDescent="0.25">
      <c r="A102" s="35">
        <v>10</v>
      </c>
      <c r="B102" s="35" t="s">
        <v>78</v>
      </c>
      <c r="C102" s="35">
        <v>138</v>
      </c>
      <c r="D102" s="35">
        <v>19</v>
      </c>
      <c r="E102" s="35">
        <v>32</v>
      </c>
      <c r="F102" s="35">
        <v>87</v>
      </c>
      <c r="H102" s="16" t="str">
        <f t="shared" si="10"/>
        <v>Grade 4 Boys Centennial A</v>
      </c>
      <c r="I102" s="16">
        <f>COUNTIF('Point Totals by Grade-Gender'!A:A, 'Team Points Summary'!H102)</f>
        <v>1</v>
      </c>
      <c r="J102" s="16" t="str">
        <f t="shared" si="9"/>
        <v/>
      </c>
    </row>
    <row r="103" spans="1:10" s="16" customFormat="1" ht="15" x14ac:dyDescent="0.25">
      <c r="A103" s="35">
        <v>11</v>
      </c>
      <c r="B103" s="35" t="s">
        <v>137</v>
      </c>
      <c r="C103" s="35">
        <v>145</v>
      </c>
      <c r="D103" s="35">
        <v>27</v>
      </c>
      <c r="E103" s="35">
        <v>43</v>
      </c>
      <c r="F103" s="35">
        <v>75</v>
      </c>
      <c r="H103" s="16" t="str">
        <f t="shared" si="10"/>
        <v>Grade 4 Boys Belgravia A</v>
      </c>
      <c r="I103" s="16">
        <f>COUNTIF('Point Totals by Grade-Gender'!A:A, 'Team Points Summary'!H103)</f>
        <v>1</v>
      </c>
      <c r="J103" s="16" t="str">
        <f t="shared" si="9"/>
        <v/>
      </c>
    </row>
    <row r="104" spans="1:10" s="16" customFormat="1" ht="15" x14ac:dyDescent="0.25">
      <c r="A104" s="35">
        <v>12</v>
      </c>
      <c r="B104" s="35" t="s">
        <v>101</v>
      </c>
      <c r="C104" s="35">
        <v>149</v>
      </c>
      <c r="D104" s="35">
        <v>35</v>
      </c>
      <c r="E104" s="35">
        <v>55</v>
      </c>
      <c r="F104" s="35">
        <v>59</v>
      </c>
      <c r="H104" s="16" t="str">
        <f t="shared" si="10"/>
        <v>Grade 4 Boys Donnan A</v>
      </c>
      <c r="I104" s="16">
        <f>COUNTIF('Point Totals by Grade-Gender'!A:A, 'Team Points Summary'!H104)</f>
        <v>1</v>
      </c>
      <c r="J104" s="16" t="str">
        <f t="shared" si="9"/>
        <v/>
      </c>
    </row>
    <row r="105" spans="1:10" s="16" customFormat="1" ht="15" x14ac:dyDescent="0.25">
      <c r="A105" s="35">
        <v>13</v>
      </c>
      <c r="B105" s="35" t="s">
        <v>65</v>
      </c>
      <c r="C105" s="35">
        <v>150</v>
      </c>
      <c r="D105" s="35">
        <v>37</v>
      </c>
      <c r="E105" s="35">
        <v>42</v>
      </c>
      <c r="F105" s="35">
        <v>71</v>
      </c>
      <c r="H105" s="16" t="str">
        <f t="shared" si="10"/>
        <v>Grade 4 Boys Rio Terrace B</v>
      </c>
      <c r="I105" s="16">
        <f>COUNTIF('Point Totals by Grade-Gender'!A:A, 'Team Points Summary'!H105)</f>
        <v>1</v>
      </c>
      <c r="J105" s="16" t="str">
        <f t="shared" si="9"/>
        <v/>
      </c>
    </row>
    <row r="106" spans="1:10" s="16" customFormat="1" ht="15" x14ac:dyDescent="0.25">
      <c r="A106" s="35">
        <v>14</v>
      </c>
      <c r="B106" s="35" t="s">
        <v>288</v>
      </c>
      <c r="C106" s="35">
        <v>154</v>
      </c>
      <c r="D106" s="35">
        <v>46</v>
      </c>
      <c r="E106" s="35">
        <v>51</v>
      </c>
      <c r="F106" s="35">
        <v>57</v>
      </c>
      <c r="H106" s="16" t="str">
        <f t="shared" si="10"/>
        <v>Grade 4 Boys Laurier Heights C</v>
      </c>
      <c r="I106" s="16">
        <f>COUNTIF('Point Totals by Grade-Gender'!A:A, 'Team Points Summary'!H106)</f>
        <v>1</v>
      </c>
      <c r="J106" s="16" t="str">
        <f t="shared" si="9"/>
        <v/>
      </c>
    </row>
    <row r="107" spans="1:10" s="16" customFormat="1" ht="15" x14ac:dyDescent="0.25">
      <c r="A107" s="35">
        <v>15</v>
      </c>
      <c r="B107" s="35" t="s">
        <v>54</v>
      </c>
      <c r="C107" s="35">
        <v>166</v>
      </c>
      <c r="D107" s="35">
        <v>4</v>
      </c>
      <c r="E107" s="35">
        <v>60</v>
      </c>
      <c r="F107" s="35">
        <v>102</v>
      </c>
      <c r="H107" s="16" t="str">
        <f t="shared" si="10"/>
        <v>Grade 4 Boys Michael A. Kostek A</v>
      </c>
      <c r="I107" s="16">
        <f>COUNTIF('Point Totals by Grade-Gender'!A:A, 'Team Points Summary'!H107)</f>
        <v>1</v>
      </c>
      <c r="J107" s="16" t="str">
        <f t="shared" si="9"/>
        <v/>
      </c>
    </row>
    <row r="108" spans="1:10" s="16" customFormat="1" ht="15" x14ac:dyDescent="0.25">
      <c r="A108" s="35">
        <v>16</v>
      </c>
      <c r="B108" s="35" t="s">
        <v>85</v>
      </c>
      <c r="C108" s="35">
        <v>174</v>
      </c>
      <c r="D108" s="35">
        <v>45</v>
      </c>
      <c r="E108" s="35">
        <v>64</v>
      </c>
      <c r="F108" s="35">
        <v>65</v>
      </c>
      <c r="H108" s="16" t="str">
        <f t="shared" si="10"/>
        <v>Grade 4 Boys Westbrook A</v>
      </c>
      <c r="I108" s="16">
        <f>COUNTIF('Point Totals by Grade-Gender'!A:A, 'Team Points Summary'!H108)</f>
        <v>1</v>
      </c>
      <c r="J108" s="16" t="str">
        <f t="shared" si="9"/>
        <v/>
      </c>
    </row>
    <row r="109" spans="1:10" s="16" customFormat="1" ht="15" x14ac:dyDescent="0.25">
      <c r="A109" s="35">
        <v>17</v>
      </c>
      <c r="B109" s="35" t="s">
        <v>62</v>
      </c>
      <c r="C109" s="35">
        <v>181</v>
      </c>
      <c r="D109" s="35">
        <v>30</v>
      </c>
      <c r="E109" s="35">
        <v>68</v>
      </c>
      <c r="F109" s="35">
        <v>83</v>
      </c>
      <c r="H109" s="16" t="str">
        <f t="shared" si="10"/>
        <v>Grade 4 Boys Holyrood A</v>
      </c>
      <c r="I109" s="16">
        <f>COUNTIF('Point Totals by Grade-Gender'!A:A, 'Team Points Summary'!H109)</f>
        <v>1</v>
      </c>
      <c r="J109" s="16" t="str">
        <f t="shared" si="9"/>
        <v/>
      </c>
    </row>
    <row r="110" spans="1:10" s="16" customFormat="1" ht="15" x14ac:dyDescent="0.25">
      <c r="A110" s="35">
        <v>18</v>
      </c>
      <c r="B110" s="35" t="s">
        <v>57</v>
      </c>
      <c r="C110" s="35">
        <v>181</v>
      </c>
      <c r="D110" s="35">
        <v>18</v>
      </c>
      <c r="E110" s="35">
        <v>53</v>
      </c>
      <c r="F110" s="35">
        <v>110</v>
      </c>
      <c r="H110" s="16" t="str">
        <f t="shared" si="10"/>
        <v>Grade 4 Boys Brookside A</v>
      </c>
      <c r="I110" s="16">
        <f>COUNTIF('Point Totals by Grade-Gender'!A:A, 'Team Points Summary'!H110)</f>
        <v>1</v>
      </c>
      <c r="J110" s="16" t="str">
        <f t="shared" si="9"/>
        <v/>
      </c>
    </row>
    <row r="111" spans="1:10" s="16" customFormat="1" ht="15" x14ac:dyDescent="0.25">
      <c r="A111" s="35">
        <v>19</v>
      </c>
      <c r="B111" s="35" t="s">
        <v>55</v>
      </c>
      <c r="C111" s="35">
        <v>190</v>
      </c>
      <c r="D111" s="35">
        <v>22</v>
      </c>
      <c r="E111" s="35">
        <v>74</v>
      </c>
      <c r="F111" s="35">
        <v>94</v>
      </c>
      <c r="H111" s="16" t="str">
        <f t="shared" si="10"/>
        <v>Grade 4 Boys George P. Nicholson A</v>
      </c>
      <c r="I111" s="16">
        <f>COUNTIF('Point Totals by Grade-Gender'!A:A, 'Team Points Summary'!H111)</f>
        <v>1</v>
      </c>
      <c r="J111" s="16" t="str">
        <f t="shared" si="9"/>
        <v/>
      </c>
    </row>
    <row r="112" spans="1:10" s="16" customFormat="1" ht="15" x14ac:dyDescent="0.25">
      <c r="A112" s="35">
        <v>20</v>
      </c>
      <c r="B112" s="35" t="s">
        <v>76</v>
      </c>
      <c r="C112" s="35">
        <v>197</v>
      </c>
      <c r="D112" s="35">
        <v>41</v>
      </c>
      <c r="E112" s="35">
        <v>77</v>
      </c>
      <c r="F112" s="35">
        <v>79</v>
      </c>
      <c r="H112" s="16" t="str">
        <f t="shared" ref="H112:H128" si="11">CONCATENATE("Grade 4 Boys ", B112)</f>
        <v>Grade 4 Boys Earl Buxton B</v>
      </c>
      <c r="I112" s="16">
        <f>COUNTIF('Point Totals by Grade-Gender'!A:A, 'Team Points Summary'!H112)</f>
        <v>1</v>
      </c>
      <c r="J112" s="16" t="str">
        <f t="shared" ref="J112:J128" si="12">IF(I112 = 0, "MISSING", "")</f>
        <v/>
      </c>
    </row>
    <row r="113" spans="1:10" s="16" customFormat="1" ht="15" x14ac:dyDescent="0.25">
      <c r="A113" s="35">
        <v>21</v>
      </c>
      <c r="B113" s="35" t="s">
        <v>294</v>
      </c>
      <c r="C113" s="35">
        <v>199</v>
      </c>
      <c r="D113" s="35">
        <v>44</v>
      </c>
      <c r="E113" s="35">
        <v>63</v>
      </c>
      <c r="F113" s="35">
        <v>92</v>
      </c>
      <c r="H113" s="16" t="str">
        <f t="shared" si="11"/>
        <v>Grade 4 Boys Riverdale B</v>
      </c>
      <c r="I113" s="16">
        <f>COUNTIF('Point Totals by Grade-Gender'!A:A, 'Team Points Summary'!H113)</f>
        <v>1</v>
      </c>
      <c r="J113" s="16" t="str">
        <f t="shared" si="12"/>
        <v/>
      </c>
    </row>
    <row r="114" spans="1:10" s="16" customFormat="1" ht="15" x14ac:dyDescent="0.25">
      <c r="A114" s="35">
        <v>22</v>
      </c>
      <c r="B114" s="35" t="s">
        <v>289</v>
      </c>
      <c r="C114" s="35">
        <v>215</v>
      </c>
      <c r="D114" s="35">
        <v>69</v>
      </c>
      <c r="E114" s="35">
        <v>70</v>
      </c>
      <c r="F114" s="35">
        <v>76</v>
      </c>
      <c r="H114" s="16" t="str">
        <f t="shared" si="11"/>
        <v>Grade 4 Boys Laurier Heights D</v>
      </c>
      <c r="I114" s="16">
        <f>COUNTIF('Point Totals by Grade-Gender'!A:A, 'Team Points Summary'!H114)</f>
        <v>1</v>
      </c>
      <c r="J114" s="16" t="str">
        <f t="shared" si="12"/>
        <v/>
      </c>
    </row>
    <row r="115" spans="1:10" s="16" customFormat="1" ht="15" x14ac:dyDescent="0.25">
      <c r="A115" s="35">
        <v>23</v>
      </c>
      <c r="B115" s="35" t="s">
        <v>138</v>
      </c>
      <c r="C115" s="35">
        <v>216</v>
      </c>
      <c r="D115" s="35">
        <v>62</v>
      </c>
      <c r="E115" s="35">
        <v>72</v>
      </c>
      <c r="F115" s="35">
        <v>82</v>
      </c>
      <c r="H115" s="16" t="str">
        <f t="shared" si="11"/>
        <v>Grade 4 Boys Ellerslie Campus A</v>
      </c>
      <c r="I115" s="16">
        <f>COUNTIF('Point Totals by Grade-Gender'!A:A, 'Team Points Summary'!H115)</f>
        <v>1</v>
      </c>
      <c r="J115" s="16" t="str">
        <f t="shared" si="12"/>
        <v/>
      </c>
    </row>
    <row r="116" spans="1:10" s="16" customFormat="1" ht="15" x14ac:dyDescent="0.25">
      <c r="A116" s="35">
        <v>24</v>
      </c>
      <c r="B116" s="35" t="s">
        <v>170</v>
      </c>
      <c r="C116" s="35">
        <v>219</v>
      </c>
      <c r="D116" s="35">
        <v>21</v>
      </c>
      <c r="E116" s="35">
        <v>98</v>
      </c>
      <c r="F116" s="35">
        <v>100</v>
      </c>
      <c r="H116" s="16" t="str">
        <f t="shared" si="11"/>
        <v>Grade 4 Boys Callingwood A</v>
      </c>
      <c r="I116" s="16">
        <f>COUNTIF('Point Totals by Grade-Gender'!A:A, 'Team Points Summary'!H116)</f>
        <v>1</v>
      </c>
      <c r="J116" s="16" t="str">
        <f t="shared" si="12"/>
        <v/>
      </c>
    </row>
    <row r="117" spans="1:10" s="16" customFormat="1" ht="15" x14ac:dyDescent="0.25">
      <c r="A117" s="35">
        <v>25</v>
      </c>
      <c r="B117" s="35" t="s">
        <v>67</v>
      </c>
      <c r="C117" s="35">
        <v>223</v>
      </c>
      <c r="D117" s="35">
        <v>6</v>
      </c>
      <c r="E117" s="35">
        <v>90</v>
      </c>
      <c r="F117" s="35">
        <v>127</v>
      </c>
      <c r="H117" s="16" t="str">
        <f t="shared" si="11"/>
        <v>Grade 4 Boys Uncas A</v>
      </c>
      <c r="I117" s="16">
        <f>COUNTIF('Point Totals by Grade-Gender'!A:A, 'Team Points Summary'!H117)</f>
        <v>1</v>
      </c>
      <c r="J117" s="16" t="str">
        <f t="shared" si="12"/>
        <v/>
      </c>
    </row>
    <row r="118" spans="1:10" s="16" customFormat="1" ht="15" x14ac:dyDescent="0.25">
      <c r="A118" s="35">
        <v>26</v>
      </c>
      <c r="B118" s="35" t="s">
        <v>60</v>
      </c>
      <c r="C118" s="35">
        <v>233</v>
      </c>
      <c r="D118" s="35">
        <v>10</v>
      </c>
      <c r="E118" s="35">
        <v>106</v>
      </c>
      <c r="F118" s="35">
        <v>117</v>
      </c>
      <c r="H118" s="16" t="str">
        <f t="shared" si="11"/>
        <v>Grade 4 Boys Brander Gardens A</v>
      </c>
      <c r="I118" s="16">
        <f>COUNTIF('Point Totals by Grade-Gender'!A:A, 'Team Points Summary'!H118)</f>
        <v>1</v>
      </c>
      <c r="J118" s="16" t="str">
        <f t="shared" si="12"/>
        <v/>
      </c>
    </row>
    <row r="119" spans="1:10" s="16" customFormat="1" ht="15" x14ac:dyDescent="0.25">
      <c r="A119" s="35">
        <v>27</v>
      </c>
      <c r="B119" s="35" t="s">
        <v>108</v>
      </c>
      <c r="C119" s="35">
        <v>250</v>
      </c>
      <c r="D119" s="35">
        <v>58</v>
      </c>
      <c r="E119" s="35">
        <v>73</v>
      </c>
      <c r="F119" s="35">
        <v>119</v>
      </c>
      <c r="H119" s="16" t="str">
        <f t="shared" si="11"/>
        <v>Grade 4 Boys Malmo A</v>
      </c>
      <c r="I119" s="16">
        <f>COUNTIF('Point Totals by Grade-Gender'!A:A, 'Team Points Summary'!H119)</f>
        <v>1</v>
      </c>
      <c r="J119" s="16" t="str">
        <f t="shared" si="12"/>
        <v/>
      </c>
    </row>
    <row r="120" spans="1:10" s="16" customFormat="1" ht="15" x14ac:dyDescent="0.25">
      <c r="A120" s="35">
        <v>28</v>
      </c>
      <c r="B120" s="35" t="s">
        <v>291</v>
      </c>
      <c r="C120" s="35">
        <v>257</v>
      </c>
      <c r="D120" s="35">
        <v>84</v>
      </c>
      <c r="E120" s="35">
        <v>85</v>
      </c>
      <c r="F120" s="35">
        <v>88</v>
      </c>
      <c r="H120" s="16" t="str">
        <f t="shared" si="11"/>
        <v>Grade 4 Boys Laurier Heights E</v>
      </c>
      <c r="I120" s="16">
        <f>COUNTIF('Point Totals by Grade-Gender'!A:A, 'Team Points Summary'!H120)</f>
        <v>1</v>
      </c>
      <c r="J120" s="16" t="str">
        <f t="shared" si="12"/>
        <v/>
      </c>
    </row>
    <row r="121" spans="1:10" s="16" customFormat="1" ht="15" x14ac:dyDescent="0.25">
      <c r="A121" s="35">
        <v>29</v>
      </c>
      <c r="B121" s="35" t="s">
        <v>81</v>
      </c>
      <c r="C121" s="35">
        <v>260</v>
      </c>
      <c r="D121" s="35">
        <v>80</v>
      </c>
      <c r="E121" s="35">
        <v>89</v>
      </c>
      <c r="F121" s="35">
        <v>91</v>
      </c>
      <c r="H121" s="16" t="str">
        <f t="shared" si="11"/>
        <v>Grade 4 Boys Earl Buxton C</v>
      </c>
      <c r="I121" s="16">
        <f>COUNTIF('Point Totals by Grade-Gender'!A:A, 'Team Points Summary'!H121)</f>
        <v>1</v>
      </c>
      <c r="J121" s="16" t="str">
        <f t="shared" si="12"/>
        <v/>
      </c>
    </row>
    <row r="122" spans="1:10" s="16" customFormat="1" ht="15" x14ac:dyDescent="0.25">
      <c r="A122" s="35">
        <v>30</v>
      </c>
      <c r="B122" s="35" t="s">
        <v>327</v>
      </c>
      <c r="C122" s="35">
        <v>290</v>
      </c>
      <c r="D122" s="35">
        <v>38</v>
      </c>
      <c r="E122" s="35">
        <v>122</v>
      </c>
      <c r="F122" s="35">
        <v>130</v>
      </c>
      <c r="H122" s="16" t="str">
        <f t="shared" si="11"/>
        <v>Grade 4 Boys Constable Daniel Woodall A</v>
      </c>
      <c r="I122" s="16">
        <f>COUNTIF('Point Totals by Grade-Gender'!A:A, 'Team Points Summary'!H122)</f>
        <v>1</v>
      </c>
      <c r="J122" s="16" t="str">
        <f t="shared" si="12"/>
        <v/>
      </c>
    </row>
    <row r="123" spans="1:10" s="16" customFormat="1" ht="15" x14ac:dyDescent="0.25">
      <c r="A123" s="35">
        <v>31</v>
      </c>
      <c r="B123" s="35" t="s">
        <v>325</v>
      </c>
      <c r="C123" s="35">
        <v>293</v>
      </c>
      <c r="D123" s="35">
        <v>61</v>
      </c>
      <c r="E123" s="35">
        <v>108</v>
      </c>
      <c r="F123" s="35">
        <v>124</v>
      </c>
      <c r="H123" s="16" t="str">
        <f t="shared" si="11"/>
        <v>Grade 4 Boys Victoria School of the Arts A</v>
      </c>
      <c r="I123" s="16">
        <f>COUNTIF('Point Totals by Grade-Gender'!A:A, 'Team Points Summary'!H123)</f>
        <v>1</v>
      </c>
      <c r="J123" s="16" t="str">
        <f t="shared" si="12"/>
        <v/>
      </c>
    </row>
    <row r="124" spans="1:10" s="16" customFormat="1" ht="15" x14ac:dyDescent="0.25">
      <c r="A124" s="35">
        <v>32</v>
      </c>
      <c r="B124" s="35" t="s">
        <v>285</v>
      </c>
      <c r="C124" s="35">
        <v>298</v>
      </c>
      <c r="D124" s="35">
        <v>96</v>
      </c>
      <c r="E124" s="35">
        <v>99</v>
      </c>
      <c r="F124" s="35">
        <v>103</v>
      </c>
      <c r="H124" s="16" t="str">
        <f t="shared" si="11"/>
        <v>Grade 4 Boys Patricia Heights C</v>
      </c>
      <c r="I124" s="16">
        <f>COUNTIF('Point Totals by Grade-Gender'!A:A, 'Team Points Summary'!H124)</f>
        <v>1</v>
      </c>
      <c r="J124" s="16" t="str">
        <f t="shared" si="12"/>
        <v/>
      </c>
    </row>
    <row r="125" spans="1:10" s="16" customFormat="1" ht="15" x14ac:dyDescent="0.25">
      <c r="A125" s="35">
        <v>33</v>
      </c>
      <c r="B125" s="35" t="s">
        <v>140</v>
      </c>
      <c r="C125" s="35">
        <v>301</v>
      </c>
      <c r="D125" s="35">
        <v>78</v>
      </c>
      <c r="E125" s="35">
        <v>107</v>
      </c>
      <c r="F125" s="35">
        <v>116</v>
      </c>
      <c r="H125" s="16" t="str">
        <f t="shared" si="11"/>
        <v>Grade 4 Boys Stratford A</v>
      </c>
      <c r="I125" s="16">
        <f>COUNTIF('Point Totals by Grade-Gender'!A:A, 'Team Points Summary'!H125)</f>
        <v>1</v>
      </c>
      <c r="J125" s="16" t="str">
        <f t="shared" si="12"/>
        <v/>
      </c>
    </row>
    <row r="126" spans="1:10" s="16" customFormat="1" ht="15" x14ac:dyDescent="0.25">
      <c r="A126" s="35">
        <v>34</v>
      </c>
      <c r="B126" s="35" t="s">
        <v>83</v>
      </c>
      <c r="C126" s="35">
        <v>306</v>
      </c>
      <c r="D126" s="35">
        <v>97</v>
      </c>
      <c r="E126" s="35">
        <v>104</v>
      </c>
      <c r="F126" s="35">
        <v>105</v>
      </c>
      <c r="H126" s="16" t="str">
        <f t="shared" si="11"/>
        <v>Grade 4 Boys Earl Buxton D</v>
      </c>
      <c r="I126" s="16">
        <f>COUNTIF('Point Totals by Grade-Gender'!A:A, 'Team Points Summary'!H126)</f>
        <v>1</v>
      </c>
      <c r="J126" s="16" t="str">
        <f t="shared" si="12"/>
        <v/>
      </c>
    </row>
    <row r="127" spans="1:10" s="16" customFormat="1" ht="15" x14ac:dyDescent="0.25">
      <c r="A127" s="35">
        <v>35</v>
      </c>
      <c r="B127" s="35" t="s">
        <v>86</v>
      </c>
      <c r="C127" s="35">
        <v>328</v>
      </c>
      <c r="D127" s="35">
        <v>93</v>
      </c>
      <c r="E127" s="35">
        <v>112</v>
      </c>
      <c r="F127" s="35">
        <v>123</v>
      </c>
      <c r="H127" s="16" t="str">
        <f t="shared" si="11"/>
        <v>Grade 4 Boys Westbrook B</v>
      </c>
      <c r="I127" s="16">
        <f>COUNTIF('Point Totals by Grade-Gender'!A:A, 'Team Points Summary'!H127)</f>
        <v>1</v>
      </c>
      <c r="J127" s="16" t="str">
        <f t="shared" si="12"/>
        <v/>
      </c>
    </row>
    <row r="128" spans="1:10" s="16" customFormat="1" ht="15" x14ac:dyDescent="0.25">
      <c r="A128" s="35">
        <v>36</v>
      </c>
      <c r="B128" s="35" t="s">
        <v>68</v>
      </c>
      <c r="C128" s="35">
        <v>332</v>
      </c>
      <c r="D128" s="35">
        <v>86</v>
      </c>
      <c r="E128" s="35">
        <v>121</v>
      </c>
      <c r="F128" s="35">
        <v>125</v>
      </c>
      <c r="H128" s="16" t="str">
        <f t="shared" si="11"/>
        <v>Grade 4 Boys Rio Terrace C</v>
      </c>
      <c r="I128" s="16">
        <f>COUNTIF('Point Totals by Grade-Gender'!A:A, 'Team Points Summary'!H128)</f>
        <v>1</v>
      </c>
      <c r="J128" s="16" t="str">
        <f t="shared" si="12"/>
        <v/>
      </c>
    </row>
    <row r="129" spans="1:11" s="16" customFormat="1" ht="15" x14ac:dyDescent="0.25">
      <c r="A129" s="35">
        <v>37</v>
      </c>
      <c r="B129" s="35" t="s">
        <v>174</v>
      </c>
      <c r="C129" s="35">
        <v>409</v>
      </c>
      <c r="D129" s="35">
        <v>134</v>
      </c>
      <c r="E129" s="35">
        <v>137</v>
      </c>
      <c r="F129" s="35">
        <v>138</v>
      </c>
      <c r="H129" s="16" t="str">
        <f t="shared" si="10"/>
        <v>Grade 4 Boys Donald R. Getty B</v>
      </c>
      <c r="I129" s="16">
        <f>COUNTIF('Point Totals by Grade-Gender'!A:A, 'Team Points Summary'!H129)</f>
        <v>1</v>
      </c>
      <c r="J129" s="16" t="str">
        <f t="shared" si="9"/>
        <v/>
      </c>
    </row>
    <row r="130" spans="1:11" s="16" customFormat="1" ht="15" x14ac:dyDescent="0.25">
      <c r="A130" s="35">
        <v>38</v>
      </c>
      <c r="B130" s="35" t="s">
        <v>172</v>
      </c>
      <c r="C130" s="35">
        <v>416</v>
      </c>
      <c r="D130" s="35">
        <v>135</v>
      </c>
      <c r="E130" s="35">
        <v>140</v>
      </c>
      <c r="F130" s="35">
        <v>141</v>
      </c>
      <c r="H130" s="16" t="str">
        <f t="shared" si="10"/>
        <v>Grade 4 Boys Callingwood B</v>
      </c>
      <c r="I130" s="16">
        <f>COUNTIF('Point Totals by Grade-Gender'!A:A, 'Team Points Summary'!H130)</f>
        <v>1</v>
      </c>
      <c r="J130" s="16" t="str">
        <f t="shared" si="9"/>
        <v/>
      </c>
    </row>
    <row r="131" spans="1:11" s="16" customFormat="1" x14ac:dyDescent="0.2">
      <c r="C131" s="16">
        <f>SUM(C93:C130)</f>
        <v>7565</v>
      </c>
      <c r="H131" s="1" t="s">
        <v>32</v>
      </c>
      <c r="I131" s="16">
        <f>COUNTIF('Point Totals by Grade-Gender'!A:A, 'Team Points Summary'!H131)</f>
        <v>1</v>
      </c>
      <c r="K131" s="16">
        <f>SUM(C131,C410,C673)</f>
        <v>24239</v>
      </c>
    </row>
    <row r="132" spans="1:11" s="16" customFormat="1" x14ac:dyDescent="0.2">
      <c r="H132" s="1"/>
    </row>
    <row r="133" spans="1:11" s="16" customFormat="1" x14ac:dyDescent="0.2">
      <c r="A133" s="1" t="s">
        <v>260</v>
      </c>
    </row>
    <row r="134" spans="1:11" s="16" customFormat="1" ht="15" x14ac:dyDescent="0.25">
      <c r="A134" s="36">
        <v>1</v>
      </c>
      <c r="B134" s="36" t="s">
        <v>95</v>
      </c>
      <c r="C134" s="36">
        <v>30</v>
      </c>
      <c r="D134" s="36">
        <v>6</v>
      </c>
      <c r="E134" s="36">
        <v>10</v>
      </c>
      <c r="F134" s="36">
        <v>14</v>
      </c>
      <c r="H134" s="16" t="str">
        <f t="shared" ref="H134:H140" si="13">CONCATENATE("Grade 5 Girls ", B134)</f>
        <v>Grade 5 Girls Laurier Heights A</v>
      </c>
      <c r="I134" s="16">
        <f>COUNTIF('Point Totals by Grade-Gender'!A:A, 'Team Points Summary'!H134)</f>
        <v>1</v>
      </c>
      <c r="J134" s="16" t="str">
        <f t="shared" ref="J134:J165" si="14">IF(I134 = 0, "MISSING", "")</f>
        <v/>
      </c>
    </row>
    <row r="135" spans="1:11" s="16" customFormat="1" ht="15" x14ac:dyDescent="0.25">
      <c r="A135" s="36">
        <v>2</v>
      </c>
      <c r="B135" s="36" t="s">
        <v>78</v>
      </c>
      <c r="C135" s="36">
        <v>45</v>
      </c>
      <c r="D135" s="36">
        <v>12</v>
      </c>
      <c r="E135" s="36">
        <v>15</v>
      </c>
      <c r="F135" s="36">
        <v>18</v>
      </c>
      <c r="H135" s="16" t="str">
        <f t="shared" si="13"/>
        <v>Grade 5 Girls Centennial A</v>
      </c>
      <c r="I135" s="16">
        <f>COUNTIF('Point Totals by Grade-Gender'!A:A, 'Team Points Summary'!H135)</f>
        <v>1</v>
      </c>
      <c r="J135" s="16" t="str">
        <f t="shared" si="14"/>
        <v/>
      </c>
    </row>
    <row r="136" spans="1:11" s="16" customFormat="1" ht="15" x14ac:dyDescent="0.25">
      <c r="A136" s="36">
        <v>3</v>
      </c>
      <c r="B136" s="36" t="s">
        <v>96</v>
      </c>
      <c r="C136" s="36">
        <v>52</v>
      </c>
      <c r="D136" s="36">
        <v>16</v>
      </c>
      <c r="E136" s="36">
        <v>17</v>
      </c>
      <c r="F136" s="36">
        <v>19</v>
      </c>
      <c r="H136" s="16" t="str">
        <f t="shared" si="13"/>
        <v>Grade 5 Girls Laurier Heights B</v>
      </c>
      <c r="I136" s="16">
        <f>COUNTIF('Point Totals by Grade-Gender'!A:A, 'Team Points Summary'!H136)</f>
        <v>1</v>
      </c>
      <c r="J136" s="16" t="str">
        <f t="shared" si="14"/>
        <v/>
      </c>
    </row>
    <row r="137" spans="1:11" s="16" customFormat="1" ht="15" x14ac:dyDescent="0.25">
      <c r="A137" s="36">
        <v>4</v>
      </c>
      <c r="B137" s="36" t="s">
        <v>71</v>
      </c>
      <c r="C137" s="36">
        <v>63</v>
      </c>
      <c r="D137" s="36">
        <v>9</v>
      </c>
      <c r="E137" s="36">
        <v>13</v>
      </c>
      <c r="F137" s="36">
        <v>41</v>
      </c>
      <c r="H137" s="16" t="str">
        <f t="shared" si="13"/>
        <v>Grade 5 Girls Earl Buxton A</v>
      </c>
      <c r="I137" s="16">
        <f>COUNTIF('Point Totals by Grade-Gender'!A:A, 'Team Points Summary'!H137)</f>
        <v>1</v>
      </c>
      <c r="J137" s="16" t="str">
        <f t="shared" si="14"/>
        <v/>
      </c>
    </row>
    <row r="138" spans="1:11" s="16" customFormat="1" ht="15" x14ac:dyDescent="0.25">
      <c r="A138" s="36">
        <v>5</v>
      </c>
      <c r="B138" s="36" t="s">
        <v>137</v>
      </c>
      <c r="C138" s="36">
        <v>64</v>
      </c>
      <c r="D138" s="36">
        <v>11</v>
      </c>
      <c r="E138" s="36">
        <v>22</v>
      </c>
      <c r="F138" s="36">
        <v>31</v>
      </c>
      <c r="H138" s="16" t="str">
        <f t="shared" si="13"/>
        <v>Grade 5 Girls Belgravia A</v>
      </c>
      <c r="I138" s="16">
        <f>COUNTIF('Point Totals by Grade-Gender'!A:A, 'Team Points Summary'!H138)</f>
        <v>1</v>
      </c>
      <c r="J138" s="16" t="str">
        <f t="shared" si="14"/>
        <v/>
      </c>
    </row>
    <row r="139" spans="1:11" s="16" customFormat="1" ht="15" x14ac:dyDescent="0.25">
      <c r="A139" s="36">
        <v>6</v>
      </c>
      <c r="B139" s="36" t="s">
        <v>288</v>
      </c>
      <c r="C139" s="36">
        <v>80</v>
      </c>
      <c r="D139" s="36">
        <v>20</v>
      </c>
      <c r="E139" s="36">
        <v>27</v>
      </c>
      <c r="F139" s="36">
        <v>33</v>
      </c>
      <c r="H139" s="16" t="str">
        <f t="shared" si="13"/>
        <v>Grade 5 Girls Laurier Heights C</v>
      </c>
      <c r="I139" s="16">
        <f>COUNTIF('Point Totals by Grade-Gender'!A:A, 'Team Points Summary'!H139)</f>
        <v>1</v>
      </c>
      <c r="J139" s="16" t="str">
        <f t="shared" si="14"/>
        <v/>
      </c>
    </row>
    <row r="140" spans="1:11" s="16" customFormat="1" ht="15" x14ac:dyDescent="0.25">
      <c r="A140" s="36">
        <v>7</v>
      </c>
      <c r="B140" s="36" t="s">
        <v>54</v>
      </c>
      <c r="C140" s="36">
        <v>88</v>
      </c>
      <c r="D140" s="36">
        <v>8</v>
      </c>
      <c r="E140" s="36">
        <v>24</v>
      </c>
      <c r="F140" s="36">
        <v>56</v>
      </c>
      <c r="H140" s="16" t="str">
        <f t="shared" si="13"/>
        <v>Grade 5 Girls Michael A. Kostek A</v>
      </c>
      <c r="I140" s="16">
        <f>COUNTIF('Point Totals by Grade-Gender'!A:A, 'Team Points Summary'!H140)</f>
        <v>1</v>
      </c>
      <c r="J140" s="16" t="str">
        <f t="shared" si="14"/>
        <v/>
      </c>
    </row>
    <row r="141" spans="1:11" s="16" customFormat="1" ht="15" x14ac:dyDescent="0.25">
      <c r="A141" s="36">
        <v>8</v>
      </c>
      <c r="B141" s="36" t="s">
        <v>327</v>
      </c>
      <c r="C141" s="36">
        <v>88</v>
      </c>
      <c r="D141" s="36">
        <v>21</v>
      </c>
      <c r="E141" s="36">
        <v>25</v>
      </c>
      <c r="F141" s="36">
        <v>42</v>
      </c>
      <c r="H141" s="16" t="str">
        <f t="shared" ref="H141" si="15">CONCATENATE("Grade 5 Girls ", B141)</f>
        <v>Grade 5 Girls Constable Daniel Woodall A</v>
      </c>
      <c r="I141" s="16">
        <f>COUNTIF('Point Totals by Grade-Gender'!A:A, 'Team Points Summary'!H141)</f>
        <v>1</v>
      </c>
      <c r="J141" s="16" t="str">
        <f t="shared" si="14"/>
        <v/>
      </c>
    </row>
    <row r="142" spans="1:11" s="16" customFormat="1" ht="15" x14ac:dyDescent="0.25">
      <c r="A142" s="36">
        <v>9</v>
      </c>
      <c r="B142" s="36" t="s">
        <v>60</v>
      </c>
      <c r="C142" s="36">
        <v>96</v>
      </c>
      <c r="D142" s="36">
        <v>30</v>
      </c>
      <c r="E142" s="36">
        <v>32</v>
      </c>
      <c r="F142" s="36">
        <v>34</v>
      </c>
      <c r="H142" s="16" t="str">
        <f t="shared" ref="H142:H158" si="16">CONCATENATE("Grade 5 Girls ", B142)</f>
        <v>Grade 5 Girls Brander Gardens A</v>
      </c>
      <c r="I142" s="16">
        <f>COUNTIF('Point Totals by Grade-Gender'!A:A, 'Team Points Summary'!H142)</f>
        <v>1</v>
      </c>
      <c r="J142" s="16" t="str">
        <f t="shared" ref="J142:J158" si="17">IF(I142 = 0, "MISSING", "")</f>
        <v/>
      </c>
    </row>
    <row r="143" spans="1:11" s="16" customFormat="1" ht="15" x14ac:dyDescent="0.25">
      <c r="A143" s="36">
        <v>10</v>
      </c>
      <c r="B143" s="36" t="s">
        <v>77</v>
      </c>
      <c r="C143" s="36">
        <v>104</v>
      </c>
      <c r="D143" s="36">
        <v>2</v>
      </c>
      <c r="E143" s="36">
        <v>28</v>
      </c>
      <c r="F143" s="36">
        <v>74</v>
      </c>
      <c r="H143" s="16" t="str">
        <f t="shared" si="16"/>
        <v>Grade 5 Girls Patricia Heights A</v>
      </c>
      <c r="I143" s="16">
        <f>COUNTIF('Point Totals by Grade-Gender'!A:A, 'Team Points Summary'!H143)</f>
        <v>1</v>
      </c>
      <c r="J143" s="16" t="str">
        <f t="shared" si="17"/>
        <v/>
      </c>
    </row>
    <row r="144" spans="1:11" s="16" customFormat="1" ht="15" x14ac:dyDescent="0.25">
      <c r="A144" s="36">
        <v>11</v>
      </c>
      <c r="B144" s="36" t="s">
        <v>62</v>
      </c>
      <c r="C144" s="36">
        <v>106</v>
      </c>
      <c r="D144" s="36">
        <v>7</v>
      </c>
      <c r="E144" s="36">
        <v>23</v>
      </c>
      <c r="F144" s="36">
        <v>76</v>
      </c>
      <c r="H144" s="16" t="str">
        <f t="shared" si="16"/>
        <v>Grade 5 Girls Holyrood A</v>
      </c>
      <c r="I144" s="16">
        <f>COUNTIF('Point Totals by Grade-Gender'!A:A, 'Team Points Summary'!H144)</f>
        <v>1</v>
      </c>
      <c r="J144" s="16" t="str">
        <f t="shared" si="17"/>
        <v/>
      </c>
    </row>
    <row r="145" spans="1:10" s="16" customFormat="1" ht="15" x14ac:dyDescent="0.25">
      <c r="A145" s="36">
        <v>12</v>
      </c>
      <c r="B145" s="36" t="s">
        <v>70</v>
      </c>
      <c r="C145" s="36">
        <v>114</v>
      </c>
      <c r="D145" s="36">
        <v>35</v>
      </c>
      <c r="E145" s="36">
        <v>39</v>
      </c>
      <c r="F145" s="36">
        <v>40</v>
      </c>
      <c r="H145" s="16" t="str">
        <f t="shared" si="16"/>
        <v>Grade 5 Girls Brander Gardens B</v>
      </c>
      <c r="I145" s="16">
        <f>COUNTIF('Point Totals by Grade-Gender'!A:A, 'Team Points Summary'!H145)</f>
        <v>1</v>
      </c>
      <c r="J145" s="16" t="str">
        <f t="shared" si="17"/>
        <v/>
      </c>
    </row>
    <row r="146" spans="1:10" s="16" customFormat="1" ht="15" x14ac:dyDescent="0.25">
      <c r="A146" s="36">
        <v>13</v>
      </c>
      <c r="B146" s="36" t="s">
        <v>325</v>
      </c>
      <c r="C146" s="36">
        <v>123</v>
      </c>
      <c r="D146" s="36">
        <v>29</v>
      </c>
      <c r="E146" s="36">
        <v>36</v>
      </c>
      <c r="F146" s="36">
        <v>58</v>
      </c>
      <c r="H146" s="16" t="str">
        <f t="shared" si="16"/>
        <v>Grade 5 Girls Victoria School of the Arts A</v>
      </c>
      <c r="I146" s="16">
        <f>COUNTIF('Point Totals by Grade-Gender'!A:A, 'Team Points Summary'!H146)</f>
        <v>1</v>
      </c>
      <c r="J146" s="16" t="str">
        <f t="shared" si="17"/>
        <v/>
      </c>
    </row>
    <row r="147" spans="1:10" s="16" customFormat="1" ht="15" x14ac:dyDescent="0.25">
      <c r="A147" s="36">
        <v>14</v>
      </c>
      <c r="B147" s="36" t="s">
        <v>166</v>
      </c>
      <c r="C147" s="36">
        <v>141</v>
      </c>
      <c r="D147" s="36">
        <v>38</v>
      </c>
      <c r="E147" s="36">
        <v>50</v>
      </c>
      <c r="F147" s="36">
        <v>53</v>
      </c>
      <c r="H147" s="16" t="str">
        <f t="shared" si="16"/>
        <v>Grade 5 Girls Donald R. Getty A</v>
      </c>
      <c r="I147" s="16">
        <f>COUNTIF('Point Totals by Grade-Gender'!A:A, 'Team Points Summary'!H147)</f>
        <v>1</v>
      </c>
      <c r="J147" s="16" t="str">
        <f t="shared" si="17"/>
        <v/>
      </c>
    </row>
    <row r="148" spans="1:10" s="16" customFormat="1" ht="15" x14ac:dyDescent="0.25">
      <c r="A148" s="36">
        <v>15</v>
      </c>
      <c r="B148" s="36" t="s">
        <v>328</v>
      </c>
      <c r="C148" s="36">
        <v>156</v>
      </c>
      <c r="D148" s="36">
        <v>44</v>
      </c>
      <c r="E148" s="36">
        <v>49</v>
      </c>
      <c r="F148" s="36">
        <v>63</v>
      </c>
      <c r="H148" s="16" t="str">
        <f t="shared" si="16"/>
        <v>Grade 5 Girls Constable Daniel Woodall B</v>
      </c>
      <c r="I148" s="16">
        <f>COUNTIF('Point Totals by Grade-Gender'!A:A, 'Team Points Summary'!H148)</f>
        <v>1</v>
      </c>
      <c r="J148" s="16" t="str">
        <f t="shared" si="17"/>
        <v/>
      </c>
    </row>
    <row r="149" spans="1:10" s="16" customFormat="1" ht="15" x14ac:dyDescent="0.25">
      <c r="A149" s="36">
        <v>16</v>
      </c>
      <c r="B149" s="36" t="s">
        <v>289</v>
      </c>
      <c r="C149" s="36">
        <v>181</v>
      </c>
      <c r="D149" s="36">
        <v>43</v>
      </c>
      <c r="E149" s="36">
        <v>57</v>
      </c>
      <c r="F149" s="36">
        <v>81</v>
      </c>
      <c r="H149" s="16" t="str">
        <f t="shared" si="16"/>
        <v>Grade 5 Girls Laurier Heights D</v>
      </c>
      <c r="I149" s="16">
        <f>COUNTIF('Point Totals by Grade-Gender'!A:A, 'Team Points Summary'!H149)</f>
        <v>1</v>
      </c>
      <c r="J149" s="16" t="str">
        <f t="shared" si="17"/>
        <v/>
      </c>
    </row>
    <row r="150" spans="1:10" s="16" customFormat="1" ht="15" x14ac:dyDescent="0.25">
      <c r="A150" s="36">
        <v>17</v>
      </c>
      <c r="B150" s="36" t="s">
        <v>174</v>
      </c>
      <c r="C150" s="36">
        <v>183</v>
      </c>
      <c r="D150" s="36">
        <v>55</v>
      </c>
      <c r="E150" s="36">
        <v>59</v>
      </c>
      <c r="F150" s="36">
        <v>69</v>
      </c>
      <c r="H150" s="16" t="str">
        <f t="shared" si="16"/>
        <v>Grade 5 Girls Donald R. Getty B</v>
      </c>
      <c r="I150" s="16">
        <f>COUNTIF('Point Totals by Grade-Gender'!A:A, 'Team Points Summary'!H150)</f>
        <v>1</v>
      </c>
      <c r="J150" s="16" t="str">
        <f t="shared" si="17"/>
        <v/>
      </c>
    </row>
    <row r="151" spans="1:10" s="16" customFormat="1" ht="15" x14ac:dyDescent="0.25">
      <c r="A151" s="36">
        <v>18</v>
      </c>
      <c r="B151" s="36" t="s">
        <v>76</v>
      </c>
      <c r="C151" s="36">
        <v>189</v>
      </c>
      <c r="D151" s="36">
        <v>52</v>
      </c>
      <c r="E151" s="36">
        <v>60</v>
      </c>
      <c r="F151" s="36">
        <v>77</v>
      </c>
      <c r="H151" s="16" t="str">
        <f t="shared" si="16"/>
        <v>Grade 5 Girls Earl Buxton B</v>
      </c>
      <c r="I151" s="16">
        <f>COUNTIF('Point Totals by Grade-Gender'!A:A, 'Team Points Summary'!H151)</f>
        <v>1</v>
      </c>
      <c r="J151" s="16" t="str">
        <f t="shared" si="17"/>
        <v/>
      </c>
    </row>
    <row r="152" spans="1:10" s="16" customFormat="1" ht="15" x14ac:dyDescent="0.25">
      <c r="A152" s="36">
        <v>19</v>
      </c>
      <c r="B152" s="36" t="s">
        <v>58</v>
      </c>
      <c r="C152" s="36">
        <v>190</v>
      </c>
      <c r="D152" s="36">
        <v>3</v>
      </c>
      <c r="E152" s="36">
        <v>91</v>
      </c>
      <c r="F152" s="36">
        <v>96</v>
      </c>
      <c r="H152" s="16" t="str">
        <f t="shared" si="16"/>
        <v>Grade 5 Girls Rio Terrace A</v>
      </c>
      <c r="I152" s="16">
        <f>COUNTIF('Point Totals by Grade-Gender'!A:A, 'Team Points Summary'!H152)</f>
        <v>1</v>
      </c>
      <c r="J152" s="16" t="str">
        <f t="shared" si="17"/>
        <v/>
      </c>
    </row>
    <row r="153" spans="1:10" s="16" customFormat="1" ht="15" x14ac:dyDescent="0.25">
      <c r="A153" s="36">
        <v>20</v>
      </c>
      <c r="B153" s="36" t="s">
        <v>63</v>
      </c>
      <c r="C153" s="36">
        <v>196</v>
      </c>
      <c r="D153" s="36">
        <v>61</v>
      </c>
      <c r="E153" s="36">
        <v>62</v>
      </c>
      <c r="F153" s="36">
        <v>73</v>
      </c>
      <c r="H153" s="16" t="str">
        <f t="shared" si="16"/>
        <v>Grade 5 Girls Michael A. Kostek B</v>
      </c>
      <c r="I153" s="16">
        <f>COUNTIF('Point Totals by Grade-Gender'!A:A, 'Team Points Summary'!H153)</f>
        <v>1</v>
      </c>
      <c r="J153" s="16" t="str">
        <f t="shared" si="17"/>
        <v/>
      </c>
    </row>
    <row r="154" spans="1:10" s="16" customFormat="1" ht="15" x14ac:dyDescent="0.25">
      <c r="A154" s="36">
        <v>21</v>
      </c>
      <c r="B154" s="36" t="s">
        <v>85</v>
      </c>
      <c r="C154" s="36">
        <v>198</v>
      </c>
      <c r="D154" s="36">
        <v>46</v>
      </c>
      <c r="E154" s="36">
        <v>48</v>
      </c>
      <c r="F154" s="36">
        <v>104</v>
      </c>
      <c r="H154" s="16" t="str">
        <f t="shared" si="16"/>
        <v>Grade 5 Girls Westbrook A</v>
      </c>
      <c r="I154" s="16">
        <f>COUNTIF('Point Totals by Grade-Gender'!A:A, 'Team Points Summary'!H154)</f>
        <v>1</v>
      </c>
      <c r="J154" s="16" t="str">
        <f t="shared" si="17"/>
        <v/>
      </c>
    </row>
    <row r="155" spans="1:10" s="16" customFormat="1" ht="15" x14ac:dyDescent="0.25">
      <c r="A155" s="36">
        <v>22</v>
      </c>
      <c r="B155" s="36" t="s">
        <v>59</v>
      </c>
      <c r="C155" s="36">
        <v>201</v>
      </c>
      <c r="D155" s="36">
        <v>65</v>
      </c>
      <c r="E155" s="36">
        <v>66</v>
      </c>
      <c r="F155" s="36">
        <v>70</v>
      </c>
      <c r="H155" s="16" t="str">
        <f t="shared" si="16"/>
        <v>Grade 5 Girls Parkallen A</v>
      </c>
      <c r="I155" s="16">
        <f>COUNTIF('Point Totals by Grade-Gender'!A:A, 'Team Points Summary'!H155)</f>
        <v>1</v>
      </c>
      <c r="J155" s="16" t="str">
        <f t="shared" si="17"/>
        <v/>
      </c>
    </row>
    <row r="156" spans="1:10" s="16" customFormat="1" ht="15" x14ac:dyDescent="0.25">
      <c r="A156" s="36">
        <v>23</v>
      </c>
      <c r="B156" s="36" t="s">
        <v>108</v>
      </c>
      <c r="C156" s="36">
        <v>205</v>
      </c>
      <c r="D156" s="36">
        <v>51</v>
      </c>
      <c r="E156" s="36">
        <v>68</v>
      </c>
      <c r="F156" s="36">
        <v>86</v>
      </c>
      <c r="H156" s="16" t="str">
        <f t="shared" si="16"/>
        <v>Grade 5 Girls Malmo A</v>
      </c>
      <c r="I156" s="16">
        <f>COUNTIF('Point Totals by Grade-Gender'!A:A, 'Team Points Summary'!H156)</f>
        <v>1</v>
      </c>
      <c r="J156" s="16" t="str">
        <f t="shared" si="17"/>
        <v/>
      </c>
    </row>
    <row r="157" spans="1:10" s="16" customFormat="1" ht="15" x14ac:dyDescent="0.25">
      <c r="A157" s="36">
        <v>24</v>
      </c>
      <c r="B157" s="36" t="s">
        <v>170</v>
      </c>
      <c r="C157" s="36">
        <v>212</v>
      </c>
      <c r="D157" s="36">
        <v>37</v>
      </c>
      <c r="E157" s="36">
        <v>82</v>
      </c>
      <c r="F157" s="36">
        <v>93</v>
      </c>
      <c r="H157" s="16" t="str">
        <f t="shared" si="16"/>
        <v>Grade 5 Girls Callingwood A</v>
      </c>
      <c r="I157" s="16">
        <f>COUNTIF('Point Totals by Grade-Gender'!A:A, 'Team Points Summary'!H157)</f>
        <v>1</v>
      </c>
      <c r="J157" s="16" t="str">
        <f t="shared" si="17"/>
        <v/>
      </c>
    </row>
    <row r="158" spans="1:10" s="16" customFormat="1" ht="15" x14ac:dyDescent="0.25">
      <c r="A158" s="36">
        <v>25</v>
      </c>
      <c r="B158" s="36" t="s">
        <v>56</v>
      </c>
      <c r="C158" s="36">
        <v>236</v>
      </c>
      <c r="D158" s="36">
        <v>47</v>
      </c>
      <c r="E158" s="36">
        <v>84</v>
      </c>
      <c r="F158" s="36">
        <v>105</v>
      </c>
      <c r="H158" s="16" t="str">
        <f t="shared" si="16"/>
        <v>Grade 5 Girls Windsor Park A</v>
      </c>
      <c r="I158" s="16">
        <f>COUNTIF('Point Totals by Grade-Gender'!A:A, 'Team Points Summary'!H158)</f>
        <v>1</v>
      </c>
      <c r="J158" s="16" t="str">
        <f t="shared" si="17"/>
        <v/>
      </c>
    </row>
    <row r="159" spans="1:10" s="16" customFormat="1" ht="15" x14ac:dyDescent="0.25">
      <c r="A159" s="36">
        <v>26</v>
      </c>
      <c r="B159" s="36" t="s">
        <v>102</v>
      </c>
      <c r="C159" s="36">
        <v>248</v>
      </c>
      <c r="D159" s="36">
        <v>64</v>
      </c>
      <c r="E159" s="36">
        <v>89</v>
      </c>
      <c r="F159" s="36">
        <v>95</v>
      </c>
      <c r="H159" s="16" t="str">
        <f t="shared" ref="H159:H165" si="18">CONCATENATE("Grade 5 Girls ", B159)</f>
        <v>Grade 5 Girls Brander Gardens C</v>
      </c>
      <c r="I159" s="16">
        <f>COUNTIF('Point Totals by Grade-Gender'!A:A, 'Team Points Summary'!H159)</f>
        <v>1</v>
      </c>
      <c r="J159" s="16" t="str">
        <f t="shared" si="14"/>
        <v/>
      </c>
    </row>
    <row r="160" spans="1:10" s="16" customFormat="1" ht="15" x14ac:dyDescent="0.25">
      <c r="A160" s="36">
        <v>27</v>
      </c>
      <c r="B160" s="36" t="s">
        <v>138</v>
      </c>
      <c r="C160" s="36">
        <v>257</v>
      </c>
      <c r="D160" s="36">
        <v>26</v>
      </c>
      <c r="E160" s="36">
        <v>113</v>
      </c>
      <c r="F160" s="36">
        <v>118</v>
      </c>
      <c r="H160" s="16" t="str">
        <f t="shared" si="18"/>
        <v>Grade 5 Girls Ellerslie Campus A</v>
      </c>
      <c r="I160" s="16">
        <f>COUNTIF('Point Totals by Grade-Gender'!A:A, 'Team Points Summary'!H160)</f>
        <v>1</v>
      </c>
      <c r="J160" s="16" t="str">
        <f t="shared" si="14"/>
        <v/>
      </c>
    </row>
    <row r="161" spans="1:11" s="16" customFormat="1" ht="15" x14ac:dyDescent="0.25">
      <c r="A161" s="36">
        <v>28</v>
      </c>
      <c r="B161" s="36" t="s">
        <v>329</v>
      </c>
      <c r="C161" s="36">
        <v>262</v>
      </c>
      <c r="D161" s="36">
        <v>71</v>
      </c>
      <c r="E161" s="36">
        <v>94</v>
      </c>
      <c r="F161" s="36">
        <v>97</v>
      </c>
      <c r="H161" s="16" t="str">
        <f t="shared" si="18"/>
        <v>Grade 5 Girls Constable Daniel Woodall C</v>
      </c>
      <c r="I161" s="16">
        <f>COUNTIF('Point Totals by Grade-Gender'!A:A, 'Team Points Summary'!H161)</f>
        <v>1</v>
      </c>
      <c r="J161" s="16" t="str">
        <f t="shared" si="14"/>
        <v/>
      </c>
    </row>
    <row r="162" spans="1:11" s="16" customFormat="1" ht="15" x14ac:dyDescent="0.25">
      <c r="A162" s="36">
        <v>29</v>
      </c>
      <c r="B162" s="36" t="s">
        <v>81</v>
      </c>
      <c r="C162" s="36">
        <v>268</v>
      </c>
      <c r="D162" s="36">
        <v>83</v>
      </c>
      <c r="E162" s="36">
        <v>87</v>
      </c>
      <c r="F162" s="36">
        <v>98</v>
      </c>
      <c r="H162" s="16" t="str">
        <f t="shared" si="18"/>
        <v>Grade 5 Girls Earl Buxton C</v>
      </c>
      <c r="I162" s="16">
        <f>COUNTIF('Point Totals by Grade-Gender'!A:A, 'Team Points Summary'!H162)</f>
        <v>1</v>
      </c>
      <c r="J162" s="16" t="str">
        <f t="shared" si="14"/>
        <v/>
      </c>
    </row>
    <row r="163" spans="1:11" s="16" customFormat="1" ht="15" x14ac:dyDescent="0.25">
      <c r="A163" s="36">
        <v>30</v>
      </c>
      <c r="B163" s="36" t="s">
        <v>69</v>
      </c>
      <c r="C163" s="36">
        <v>285</v>
      </c>
      <c r="D163" s="36">
        <v>80</v>
      </c>
      <c r="E163" s="36">
        <v>99</v>
      </c>
      <c r="F163" s="36">
        <v>106</v>
      </c>
      <c r="H163" s="16" t="str">
        <f t="shared" si="18"/>
        <v>Grade 5 Girls Parkallen B</v>
      </c>
      <c r="I163" s="16">
        <f>COUNTIF('Point Totals by Grade-Gender'!A:A, 'Team Points Summary'!H163)</f>
        <v>1</v>
      </c>
      <c r="J163" s="16" t="str">
        <f t="shared" si="14"/>
        <v/>
      </c>
    </row>
    <row r="164" spans="1:11" s="16" customFormat="1" ht="15" x14ac:dyDescent="0.25">
      <c r="A164" s="36">
        <v>31</v>
      </c>
      <c r="B164" s="36" t="s">
        <v>83</v>
      </c>
      <c r="C164" s="36">
        <v>328</v>
      </c>
      <c r="D164" s="36">
        <v>103</v>
      </c>
      <c r="E164" s="36">
        <v>111</v>
      </c>
      <c r="F164" s="36">
        <v>114</v>
      </c>
      <c r="H164" s="16" t="str">
        <f t="shared" si="18"/>
        <v>Grade 5 Girls Earl Buxton D</v>
      </c>
      <c r="I164" s="16">
        <f>COUNTIF('Point Totals by Grade-Gender'!A:A, 'Team Points Summary'!H164)</f>
        <v>1</v>
      </c>
      <c r="J164" s="16" t="str">
        <f t="shared" si="14"/>
        <v/>
      </c>
    </row>
    <row r="165" spans="1:11" s="16" customFormat="1" ht="15" x14ac:dyDescent="0.25">
      <c r="A165" s="36">
        <v>32</v>
      </c>
      <c r="B165" s="36" t="s">
        <v>330</v>
      </c>
      <c r="C165" s="36">
        <v>333</v>
      </c>
      <c r="D165" s="36">
        <v>108</v>
      </c>
      <c r="E165" s="36">
        <v>109</v>
      </c>
      <c r="F165" s="36">
        <v>116</v>
      </c>
      <c r="H165" s="16" t="str">
        <f t="shared" si="18"/>
        <v>Grade 5 Girls Constable Daniel Woodall D</v>
      </c>
      <c r="I165" s="16">
        <f>COUNTIF('Point Totals by Grade-Gender'!A:A, 'Team Points Summary'!H165)</f>
        <v>1</v>
      </c>
      <c r="J165" s="16" t="str">
        <f t="shared" si="14"/>
        <v/>
      </c>
    </row>
    <row r="166" spans="1:11" s="16" customFormat="1" x14ac:dyDescent="0.2">
      <c r="C166" s="16">
        <f>SUM(C134:C165)</f>
        <v>5322</v>
      </c>
      <c r="H166" s="1" t="s">
        <v>33</v>
      </c>
      <c r="I166" s="16">
        <f>COUNTIF('Point Totals by Grade-Gender'!A:A, 'Team Points Summary'!H166)</f>
        <v>1</v>
      </c>
      <c r="K166" s="16">
        <f>SUM(C166,C450,C734)</f>
        <v>29601</v>
      </c>
    </row>
    <row r="167" spans="1:11" s="16" customFormat="1" x14ac:dyDescent="0.2">
      <c r="H167" s="1"/>
    </row>
    <row r="168" spans="1:11" s="16" customFormat="1" x14ac:dyDescent="0.2">
      <c r="A168" s="1" t="s">
        <v>261</v>
      </c>
    </row>
    <row r="169" spans="1:11" s="16" customFormat="1" ht="15" x14ac:dyDescent="0.25">
      <c r="A169" s="37">
        <v>1</v>
      </c>
      <c r="B169" s="37" t="s">
        <v>95</v>
      </c>
      <c r="C169" s="37">
        <v>28</v>
      </c>
      <c r="D169" s="37">
        <v>1</v>
      </c>
      <c r="E169" s="37">
        <v>11</v>
      </c>
      <c r="F169" s="37">
        <v>16</v>
      </c>
      <c r="H169" s="16" t="str">
        <f>CONCATENATE("Grade 5 Boys ", B169)</f>
        <v>Grade 5 Boys Laurier Heights A</v>
      </c>
      <c r="I169" s="16">
        <f>COUNTIF('Point Totals by Grade-Gender'!A:A, 'Team Points Summary'!H169)</f>
        <v>1</v>
      </c>
      <c r="J169" s="16" t="str">
        <f t="shared" ref="J169:J200" si="19">IF(I169 = 0, "MISSING", "")</f>
        <v/>
      </c>
    </row>
    <row r="170" spans="1:11" s="16" customFormat="1" ht="15" x14ac:dyDescent="0.25">
      <c r="A170" s="37">
        <v>2</v>
      </c>
      <c r="B170" s="37" t="s">
        <v>54</v>
      </c>
      <c r="C170" s="37">
        <v>47</v>
      </c>
      <c r="D170" s="37">
        <v>8</v>
      </c>
      <c r="E170" s="37">
        <v>9</v>
      </c>
      <c r="F170" s="37">
        <v>30</v>
      </c>
      <c r="H170" s="16" t="str">
        <f t="shared" ref="H170:H200" si="20">CONCATENATE("Grade 5 Boys ", B170)</f>
        <v>Grade 5 Boys Michael A. Kostek A</v>
      </c>
      <c r="I170" s="16">
        <f>COUNTIF('Point Totals by Grade-Gender'!A:A, 'Team Points Summary'!H170)</f>
        <v>1</v>
      </c>
      <c r="J170" s="16" t="str">
        <f t="shared" si="19"/>
        <v/>
      </c>
    </row>
    <row r="171" spans="1:11" s="16" customFormat="1" ht="15" x14ac:dyDescent="0.25">
      <c r="A171" s="37">
        <v>3</v>
      </c>
      <c r="B171" s="37" t="s">
        <v>77</v>
      </c>
      <c r="C171" s="37">
        <v>49</v>
      </c>
      <c r="D171" s="37">
        <v>10</v>
      </c>
      <c r="E171" s="37">
        <v>15</v>
      </c>
      <c r="F171" s="37">
        <v>24</v>
      </c>
      <c r="H171" s="16" t="str">
        <f t="shared" si="20"/>
        <v>Grade 5 Boys Patricia Heights A</v>
      </c>
      <c r="I171" s="16">
        <f>COUNTIF('Point Totals by Grade-Gender'!A:A, 'Team Points Summary'!H171)</f>
        <v>1</v>
      </c>
      <c r="J171" s="16" t="str">
        <f t="shared" si="19"/>
        <v/>
      </c>
    </row>
    <row r="172" spans="1:11" s="16" customFormat="1" ht="15" x14ac:dyDescent="0.25">
      <c r="A172" s="37">
        <v>4</v>
      </c>
      <c r="B172" s="37" t="s">
        <v>71</v>
      </c>
      <c r="C172" s="37">
        <v>60</v>
      </c>
      <c r="D172" s="37">
        <v>6</v>
      </c>
      <c r="E172" s="37">
        <v>7</v>
      </c>
      <c r="F172" s="37">
        <v>47</v>
      </c>
      <c r="H172" s="16" t="str">
        <f t="shared" si="20"/>
        <v>Grade 5 Boys Earl Buxton A</v>
      </c>
      <c r="I172" s="16">
        <f>COUNTIF('Point Totals by Grade-Gender'!A:A, 'Team Points Summary'!H172)</f>
        <v>1</v>
      </c>
      <c r="J172" s="16" t="str">
        <f t="shared" si="19"/>
        <v/>
      </c>
    </row>
    <row r="173" spans="1:11" s="16" customFormat="1" ht="15" x14ac:dyDescent="0.25">
      <c r="A173" s="37">
        <v>5</v>
      </c>
      <c r="B173" s="37" t="s">
        <v>57</v>
      </c>
      <c r="C173" s="37">
        <v>65</v>
      </c>
      <c r="D173" s="37">
        <v>4</v>
      </c>
      <c r="E173" s="37">
        <v>18</v>
      </c>
      <c r="F173" s="37">
        <v>43</v>
      </c>
      <c r="H173" s="16" t="str">
        <f t="shared" si="20"/>
        <v>Grade 5 Boys Brookside A</v>
      </c>
      <c r="I173" s="16">
        <f>COUNTIF('Point Totals by Grade-Gender'!A:A, 'Team Points Summary'!H173)</f>
        <v>1</v>
      </c>
      <c r="J173" s="16" t="str">
        <f t="shared" si="19"/>
        <v/>
      </c>
    </row>
    <row r="174" spans="1:11" s="16" customFormat="1" ht="15" x14ac:dyDescent="0.25">
      <c r="A174" s="37">
        <v>6</v>
      </c>
      <c r="B174" s="37" t="s">
        <v>60</v>
      </c>
      <c r="C174" s="37">
        <v>80</v>
      </c>
      <c r="D174" s="37">
        <v>17</v>
      </c>
      <c r="E174" s="37">
        <v>25</v>
      </c>
      <c r="F174" s="37">
        <v>38</v>
      </c>
      <c r="H174" s="16" t="str">
        <f t="shared" si="20"/>
        <v>Grade 5 Boys Brander Gardens A</v>
      </c>
      <c r="I174" s="16">
        <f>COUNTIF('Point Totals by Grade-Gender'!A:A, 'Team Points Summary'!H174)</f>
        <v>1</v>
      </c>
      <c r="J174" s="16" t="str">
        <f t="shared" si="19"/>
        <v/>
      </c>
    </row>
    <row r="175" spans="1:11" s="16" customFormat="1" ht="15" x14ac:dyDescent="0.25">
      <c r="A175" s="37">
        <v>7</v>
      </c>
      <c r="B175" s="37" t="s">
        <v>56</v>
      </c>
      <c r="C175" s="37">
        <v>85</v>
      </c>
      <c r="D175" s="37">
        <v>2</v>
      </c>
      <c r="E175" s="37">
        <v>39</v>
      </c>
      <c r="F175" s="37">
        <v>44</v>
      </c>
      <c r="H175" s="16" t="str">
        <f t="shared" si="20"/>
        <v>Grade 5 Boys Windsor Park A</v>
      </c>
      <c r="I175" s="16">
        <f>COUNTIF('Point Totals by Grade-Gender'!A:A, 'Team Points Summary'!H175)</f>
        <v>1</v>
      </c>
      <c r="J175" s="16" t="str">
        <f t="shared" si="19"/>
        <v/>
      </c>
    </row>
    <row r="176" spans="1:11" s="16" customFormat="1" ht="15" x14ac:dyDescent="0.25">
      <c r="A176" s="37">
        <v>8</v>
      </c>
      <c r="B176" s="37" t="s">
        <v>85</v>
      </c>
      <c r="C176" s="37">
        <v>90</v>
      </c>
      <c r="D176" s="37">
        <v>19</v>
      </c>
      <c r="E176" s="37">
        <v>29</v>
      </c>
      <c r="F176" s="37">
        <v>42</v>
      </c>
      <c r="H176" s="16" t="str">
        <f t="shared" si="20"/>
        <v>Grade 5 Boys Westbrook A</v>
      </c>
      <c r="I176" s="16">
        <f>COUNTIF('Point Totals by Grade-Gender'!A:A, 'Team Points Summary'!H176)</f>
        <v>1</v>
      </c>
      <c r="J176" s="16" t="str">
        <f t="shared" si="19"/>
        <v/>
      </c>
    </row>
    <row r="177" spans="1:10" s="16" customFormat="1" ht="15" x14ac:dyDescent="0.25">
      <c r="A177" s="37">
        <v>9</v>
      </c>
      <c r="B177" s="37" t="s">
        <v>170</v>
      </c>
      <c r="C177" s="37">
        <v>92</v>
      </c>
      <c r="D177" s="37">
        <v>14</v>
      </c>
      <c r="E177" s="37">
        <v>32</v>
      </c>
      <c r="F177" s="37">
        <v>46</v>
      </c>
      <c r="H177" s="16" t="str">
        <f t="shared" ref="H177:H190" si="21">CONCATENATE("Grade 5 Boys ", B177)</f>
        <v>Grade 5 Boys Callingwood A</v>
      </c>
      <c r="I177" s="16">
        <f>COUNTIF('Point Totals by Grade-Gender'!A:A, 'Team Points Summary'!H177)</f>
        <v>1</v>
      </c>
      <c r="J177" s="16" t="str">
        <f t="shared" ref="J177:J190" si="22">IF(I177 = 0, "MISSING", "")</f>
        <v/>
      </c>
    </row>
    <row r="178" spans="1:10" s="16" customFormat="1" ht="15" x14ac:dyDescent="0.25">
      <c r="A178" s="37">
        <v>10</v>
      </c>
      <c r="B178" s="37" t="s">
        <v>63</v>
      </c>
      <c r="C178" s="37">
        <v>98</v>
      </c>
      <c r="D178" s="37">
        <v>31</v>
      </c>
      <c r="E178" s="37">
        <v>33</v>
      </c>
      <c r="F178" s="37">
        <v>34</v>
      </c>
      <c r="H178" s="16" t="str">
        <f t="shared" si="21"/>
        <v>Grade 5 Boys Michael A. Kostek B</v>
      </c>
      <c r="I178" s="16">
        <f>COUNTIF('Point Totals by Grade-Gender'!A:A, 'Team Points Summary'!H178)</f>
        <v>1</v>
      </c>
      <c r="J178" s="16" t="str">
        <f t="shared" si="22"/>
        <v/>
      </c>
    </row>
    <row r="179" spans="1:10" s="16" customFormat="1" ht="15" x14ac:dyDescent="0.25">
      <c r="A179" s="37">
        <v>11</v>
      </c>
      <c r="B179" s="37" t="s">
        <v>78</v>
      </c>
      <c r="C179" s="37">
        <v>99</v>
      </c>
      <c r="D179" s="37">
        <v>22</v>
      </c>
      <c r="E179" s="37">
        <v>27</v>
      </c>
      <c r="F179" s="37">
        <v>50</v>
      </c>
      <c r="H179" s="16" t="str">
        <f t="shared" si="21"/>
        <v>Grade 5 Boys Centennial A</v>
      </c>
      <c r="I179" s="16">
        <f>COUNTIF('Point Totals by Grade-Gender'!A:A, 'Team Points Summary'!H179)</f>
        <v>1</v>
      </c>
      <c r="J179" s="16" t="str">
        <f t="shared" si="22"/>
        <v/>
      </c>
    </row>
    <row r="180" spans="1:10" s="16" customFormat="1" ht="15" x14ac:dyDescent="0.25">
      <c r="A180" s="37">
        <v>12</v>
      </c>
      <c r="B180" s="37" t="s">
        <v>73</v>
      </c>
      <c r="C180" s="37">
        <v>111</v>
      </c>
      <c r="D180" s="37">
        <v>35</v>
      </c>
      <c r="E180" s="37">
        <v>36</v>
      </c>
      <c r="F180" s="37">
        <v>40</v>
      </c>
      <c r="H180" s="16" t="str">
        <f t="shared" si="21"/>
        <v>Grade 5 Boys Michael A. Kostek C</v>
      </c>
      <c r="I180" s="16">
        <f>COUNTIF('Point Totals by Grade-Gender'!A:A, 'Team Points Summary'!H180)</f>
        <v>1</v>
      </c>
      <c r="J180" s="16" t="str">
        <f t="shared" si="22"/>
        <v/>
      </c>
    </row>
    <row r="181" spans="1:10" s="16" customFormat="1" ht="15" x14ac:dyDescent="0.25">
      <c r="A181" s="37">
        <v>13</v>
      </c>
      <c r="B181" s="37" t="s">
        <v>58</v>
      </c>
      <c r="C181" s="37">
        <v>115</v>
      </c>
      <c r="D181" s="37">
        <v>5</v>
      </c>
      <c r="E181" s="37">
        <v>12</v>
      </c>
      <c r="F181" s="37">
        <v>98</v>
      </c>
      <c r="H181" s="16" t="str">
        <f t="shared" si="21"/>
        <v>Grade 5 Boys Rio Terrace A</v>
      </c>
      <c r="I181" s="16">
        <f>COUNTIF('Point Totals by Grade-Gender'!A:A, 'Team Points Summary'!H181)</f>
        <v>1</v>
      </c>
      <c r="J181" s="16" t="str">
        <f t="shared" si="22"/>
        <v/>
      </c>
    </row>
    <row r="182" spans="1:10" s="16" customFormat="1" ht="15" x14ac:dyDescent="0.25">
      <c r="A182" s="37">
        <v>14</v>
      </c>
      <c r="B182" s="37" t="s">
        <v>55</v>
      </c>
      <c r="C182" s="37">
        <v>128</v>
      </c>
      <c r="D182" s="37">
        <v>26</v>
      </c>
      <c r="E182" s="37">
        <v>45</v>
      </c>
      <c r="F182" s="37">
        <v>57</v>
      </c>
      <c r="H182" s="16" t="str">
        <f t="shared" si="21"/>
        <v>Grade 5 Boys George P. Nicholson A</v>
      </c>
      <c r="I182" s="16">
        <f>COUNTIF('Point Totals by Grade-Gender'!A:A, 'Team Points Summary'!H182)</f>
        <v>1</v>
      </c>
      <c r="J182" s="16" t="str">
        <f t="shared" si="22"/>
        <v/>
      </c>
    </row>
    <row r="183" spans="1:10" s="16" customFormat="1" ht="15" x14ac:dyDescent="0.25">
      <c r="A183" s="37">
        <v>15</v>
      </c>
      <c r="B183" s="37" t="s">
        <v>62</v>
      </c>
      <c r="C183" s="37">
        <v>138</v>
      </c>
      <c r="D183" s="37">
        <v>13</v>
      </c>
      <c r="E183" s="37">
        <v>41</v>
      </c>
      <c r="F183" s="37">
        <v>84</v>
      </c>
      <c r="H183" s="16" t="str">
        <f t="shared" si="21"/>
        <v>Grade 5 Boys Holyrood A</v>
      </c>
      <c r="I183" s="16">
        <f>COUNTIF('Point Totals by Grade-Gender'!A:A, 'Team Points Summary'!H183)</f>
        <v>1</v>
      </c>
      <c r="J183" s="16" t="str">
        <f t="shared" si="22"/>
        <v/>
      </c>
    </row>
    <row r="184" spans="1:10" s="16" customFormat="1" ht="15" x14ac:dyDescent="0.25">
      <c r="A184" s="37">
        <v>16</v>
      </c>
      <c r="B184" s="37" t="s">
        <v>166</v>
      </c>
      <c r="C184" s="37">
        <v>143</v>
      </c>
      <c r="D184" s="37">
        <v>37</v>
      </c>
      <c r="E184" s="37">
        <v>48</v>
      </c>
      <c r="F184" s="37">
        <v>58</v>
      </c>
      <c r="H184" s="16" t="str">
        <f t="shared" si="21"/>
        <v>Grade 5 Boys Donald R. Getty A</v>
      </c>
      <c r="I184" s="16">
        <f>COUNTIF('Point Totals by Grade-Gender'!A:A, 'Team Points Summary'!H184)</f>
        <v>1</v>
      </c>
      <c r="J184" s="16" t="str">
        <f t="shared" si="22"/>
        <v/>
      </c>
    </row>
    <row r="185" spans="1:10" s="16" customFormat="1" ht="15" x14ac:dyDescent="0.25">
      <c r="A185" s="37">
        <v>17</v>
      </c>
      <c r="B185" s="37" t="s">
        <v>96</v>
      </c>
      <c r="C185" s="37">
        <v>159</v>
      </c>
      <c r="D185" s="37">
        <v>23</v>
      </c>
      <c r="E185" s="37">
        <v>67</v>
      </c>
      <c r="F185" s="37">
        <v>69</v>
      </c>
      <c r="H185" s="16" t="str">
        <f t="shared" si="21"/>
        <v>Grade 5 Boys Laurier Heights B</v>
      </c>
      <c r="I185" s="16">
        <f>COUNTIF('Point Totals by Grade-Gender'!A:A, 'Team Points Summary'!H185)</f>
        <v>1</v>
      </c>
      <c r="J185" s="16" t="str">
        <f t="shared" si="22"/>
        <v/>
      </c>
    </row>
    <row r="186" spans="1:10" s="16" customFormat="1" ht="15" x14ac:dyDescent="0.25">
      <c r="A186" s="37">
        <v>18</v>
      </c>
      <c r="B186" s="37" t="s">
        <v>282</v>
      </c>
      <c r="C186" s="37">
        <v>162</v>
      </c>
      <c r="D186" s="37">
        <v>28</v>
      </c>
      <c r="E186" s="37">
        <v>56</v>
      </c>
      <c r="F186" s="37">
        <v>78</v>
      </c>
      <c r="H186" s="16" t="str">
        <f t="shared" si="21"/>
        <v>Grade 5 Boys Patricia Heights B</v>
      </c>
      <c r="I186" s="16">
        <f>COUNTIF('Point Totals by Grade-Gender'!A:A, 'Team Points Summary'!H186)</f>
        <v>1</v>
      </c>
      <c r="J186" s="16" t="str">
        <f t="shared" si="22"/>
        <v/>
      </c>
    </row>
    <row r="187" spans="1:10" s="16" customFormat="1" ht="15" x14ac:dyDescent="0.25">
      <c r="A187" s="37">
        <v>19</v>
      </c>
      <c r="B187" s="37" t="s">
        <v>61</v>
      </c>
      <c r="C187" s="37">
        <v>174</v>
      </c>
      <c r="D187" s="37">
        <v>53</v>
      </c>
      <c r="E187" s="37">
        <v>59</v>
      </c>
      <c r="F187" s="37">
        <v>62</v>
      </c>
      <c r="H187" s="16" t="str">
        <f t="shared" si="21"/>
        <v>Grade 5 Boys Windsor Park B</v>
      </c>
      <c r="I187" s="16">
        <f>COUNTIF('Point Totals by Grade-Gender'!A:A, 'Team Points Summary'!H187)</f>
        <v>1</v>
      </c>
      <c r="J187" s="16" t="str">
        <f t="shared" si="22"/>
        <v/>
      </c>
    </row>
    <row r="188" spans="1:10" s="16" customFormat="1" ht="15" x14ac:dyDescent="0.25">
      <c r="A188" s="37">
        <v>20</v>
      </c>
      <c r="B188" s="37" t="s">
        <v>295</v>
      </c>
      <c r="C188" s="37">
        <v>188</v>
      </c>
      <c r="D188" s="37">
        <v>21</v>
      </c>
      <c r="E188" s="37">
        <v>71</v>
      </c>
      <c r="F188" s="37">
        <v>96</v>
      </c>
      <c r="H188" s="16" t="str">
        <f t="shared" si="21"/>
        <v>Grade 5 Boys Joey Moss A</v>
      </c>
      <c r="I188" s="16">
        <f>COUNTIF('Point Totals by Grade-Gender'!A:A, 'Team Points Summary'!H188)</f>
        <v>1</v>
      </c>
      <c r="J188" s="16" t="str">
        <f t="shared" si="22"/>
        <v/>
      </c>
    </row>
    <row r="189" spans="1:10" s="16" customFormat="1" ht="15" x14ac:dyDescent="0.25">
      <c r="A189" s="37">
        <v>21</v>
      </c>
      <c r="B189" s="37" t="s">
        <v>76</v>
      </c>
      <c r="C189" s="37">
        <v>189</v>
      </c>
      <c r="D189" s="37">
        <v>55</v>
      </c>
      <c r="E189" s="37">
        <v>64</v>
      </c>
      <c r="F189" s="37">
        <v>70</v>
      </c>
      <c r="H189" s="16" t="str">
        <f t="shared" si="21"/>
        <v>Grade 5 Boys Earl Buxton B</v>
      </c>
      <c r="I189" s="16">
        <f>COUNTIF('Point Totals by Grade-Gender'!A:A, 'Team Points Summary'!H189)</f>
        <v>1</v>
      </c>
      <c r="J189" s="16" t="str">
        <f t="shared" si="22"/>
        <v/>
      </c>
    </row>
    <row r="190" spans="1:10" s="16" customFormat="1" ht="15" x14ac:dyDescent="0.25">
      <c r="A190" s="37">
        <v>22</v>
      </c>
      <c r="B190" s="37" t="s">
        <v>327</v>
      </c>
      <c r="C190" s="37">
        <v>211</v>
      </c>
      <c r="D190" s="37">
        <v>61</v>
      </c>
      <c r="E190" s="37">
        <v>65</v>
      </c>
      <c r="F190" s="37">
        <v>85</v>
      </c>
      <c r="H190" s="16" t="str">
        <f t="shared" si="21"/>
        <v>Grade 5 Boys Constable Daniel Woodall A</v>
      </c>
      <c r="I190" s="16">
        <f>COUNTIF('Point Totals by Grade-Gender'!A:A, 'Team Points Summary'!H190)</f>
        <v>1</v>
      </c>
      <c r="J190" s="16" t="str">
        <f t="shared" si="22"/>
        <v/>
      </c>
    </row>
    <row r="191" spans="1:10" s="16" customFormat="1" ht="15" x14ac:dyDescent="0.25">
      <c r="A191" s="37">
        <v>23</v>
      </c>
      <c r="B191" s="37" t="s">
        <v>64</v>
      </c>
      <c r="C191" s="37">
        <v>215</v>
      </c>
      <c r="D191" s="37">
        <v>66</v>
      </c>
      <c r="E191" s="37">
        <v>73</v>
      </c>
      <c r="F191" s="37">
        <v>76</v>
      </c>
      <c r="H191" s="16" t="str">
        <f t="shared" si="20"/>
        <v>Grade 5 Boys George P. Nicholson B</v>
      </c>
      <c r="I191" s="16">
        <f>COUNTIF('Point Totals by Grade-Gender'!A:A, 'Team Points Summary'!H191)</f>
        <v>1</v>
      </c>
      <c r="J191" s="16" t="str">
        <f t="shared" si="19"/>
        <v/>
      </c>
    </row>
    <row r="192" spans="1:10" s="16" customFormat="1" ht="15" x14ac:dyDescent="0.25">
      <c r="A192" s="37">
        <v>24</v>
      </c>
      <c r="B192" s="37" t="s">
        <v>75</v>
      </c>
      <c r="C192" s="37">
        <v>218</v>
      </c>
      <c r="D192" s="37">
        <v>51</v>
      </c>
      <c r="E192" s="37">
        <v>77</v>
      </c>
      <c r="F192" s="37">
        <v>90</v>
      </c>
      <c r="H192" s="16" t="str">
        <f t="shared" si="20"/>
        <v>Grade 5 Boys Michael A. Kostek D</v>
      </c>
      <c r="I192" s="16">
        <f>COUNTIF('Point Totals by Grade-Gender'!A:A, 'Team Points Summary'!H192)</f>
        <v>1</v>
      </c>
      <c r="J192" s="16" t="str">
        <f t="shared" si="19"/>
        <v/>
      </c>
    </row>
    <row r="193" spans="1:11" s="16" customFormat="1" ht="15" x14ac:dyDescent="0.25">
      <c r="A193" s="37">
        <v>25</v>
      </c>
      <c r="B193" s="37" t="s">
        <v>325</v>
      </c>
      <c r="C193" s="37">
        <v>224</v>
      </c>
      <c r="D193" s="37">
        <v>52</v>
      </c>
      <c r="E193" s="37">
        <v>63</v>
      </c>
      <c r="F193" s="37">
        <v>109</v>
      </c>
      <c r="H193" s="16" t="str">
        <f t="shared" si="20"/>
        <v>Grade 5 Boys Victoria School of the Arts A</v>
      </c>
      <c r="I193" s="16">
        <f>COUNTIF('Point Totals by Grade-Gender'!A:A, 'Team Points Summary'!H193)</f>
        <v>1</v>
      </c>
      <c r="J193" s="16" t="str">
        <f t="shared" si="19"/>
        <v/>
      </c>
    </row>
    <row r="194" spans="1:11" s="16" customFormat="1" ht="15" x14ac:dyDescent="0.25">
      <c r="A194" s="37">
        <v>26</v>
      </c>
      <c r="B194" s="37" t="s">
        <v>288</v>
      </c>
      <c r="C194" s="37">
        <v>233</v>
      </c>
      <c r="D194" s="37">
        <v>74</v>
      </c>
      <c r="E194" s="37">
        <v>79</v>
      </c>
      <c r="F194" s="37">
        <v>80</v>
      </c>
      <c r="H194" s="16" t="str">
        <f t="shared" si="20"/>
        <v>Grade 5 Boys Laurier Heights C</v>
      </c>
      <c r="I194" s="16">
        <f>COUNTIF('Point Totals by Grade-Gender'!A:A, 'Team Points Summary'!H194)</f>
        <v>1</v>
      </c>
      <c r="J194" s="16" t="str">
        <f t="shared" si="19"/>
        <v/>
      </c>
    </row>
    <row r="195" spans="1:11" s="16" customFormat="1" ht="15" x14ac:dyDescent="0.25">
      <c r="A195" s="37">
        <v>27</v>
      </c>
      <c r="B195" s="37" t="s">
        <v>296</v>
      </c>
      <c r="C195" s="37">
        <v>245</v>
      </c>
      <c r="D195" s="37">
        <v>72</v>
      </c>
      <c r="E195" s="37">
        <v>86</v>
      </c>
      <c r="F195" s="37">
        <v>87</v>
      </c>
      <c r="H195" s="16" t="str">
        <f t="shared" si="20"/>
        <v>Grade 5 Boys Windsor Park C</v>
      </c>
      <c r="I195" s="16">
        <f>COUNTIF('Point Totals by Grade-Gender'!A:A, 'Team Points Summary'!H195)</f>
        <v>1</v>
      </c>
      <c r="J195" s="16" t="str">
        <f t="shared" si="19"/>
        <v/>
      </c>
    </row>
    <row r="196" spans="1:11" s="16" customFormat="1" ht="15" x14ac:dyDescent="0.25">
      <c r="A196" s="37">
        <v>28</v>
      </c>
      <c r="B196" s="37" t="s">
        <v>174</v>
      </c>
      <c r="C196" s="37">
        <v>284</v>
      </c>
      <c r="D196" s="37">
        <v>92</v>
      </c>
      <c r="E196" s="37">
        <v>93</v>
      </c>
      <c r="F196" s="37">
        <v>99</v>
      </c>
      <c r="H196" s="16" t="str">
        <f t="shared" si="20"/>
        <v>Grade 5 Boys Donald R. Getty B</v>
      </c>
      <c r="I196" s="16">
        <f>COUNTIF('Point Totals by Grade-Gender'!A:A, 'Team Points Summary'!H196)</f>
        <v>1</v>
      </c>
      <c r="J196" s="16" t="str">
        <f t="shared" si="19"/>
        <v/>
      </c>
    </row>
    <row r="197" spans="1:11" s="16" customFormat="1" ht="15" x14ac:dyDescent="0.25">
      <c r="A197" s="37">
        <v>29</v>
      </c>
      <c r="B197" s="37" t="s">
        <v>172</v>
      </c>
      <c r="C197" s="37">
        <v>308</v>
      </c>
      <c r="D197" s="37">
        <v>89</v>
      </c>
      <c r="E197" s="37">
        <v>102</v>
      </c>
      <c r="F197" s="37">
        <v>117</v>
      </c>
      <c r="H197" s="16" t="str">
        <f t="shared" si="20"/>
        <v>Grade 5 Boys Callingwood B</v>
      </c>
      <c r="I197" s="16">
        <f>COUNTIF('Point Totals by Grade-Gender'!A:A, 'Team Points Summary'!H197)</f>
        <v>1</v>
      </c>
      <c r="J197" s="16" t="str">
        <f t="shared" si="19"/>
        <v/>
      </c>
    </row>
    <row r="198" spans="1:11" s="16" customFormat="1" ht="15" x14ac:dyDescent="0.25">
      <c r="A198" s="37">
        <v>30</v>
      </c>
      <c r="B198" s="37" t="s">
        <v>67</v>
      </c>
      <c r="C198" s="37">
        <v>316</v>
      </c>
      <c r="D198" s="37">
        <v>95</v>
      </c>
      <c r="E198" s="37">
        <v>97</v>
      </c>
      <c r="F198" s="37">
        <v>124</v>
      </c>
      <c r="H198" s="16" t="str">
        <f t="shared" si="20"/>
        <v>Grade 5 Boys Uncas A</v>
      </c>
      <c r="I198" s="16">
        <f>COUNTIF('Point Totals by Grade-Gender'!A:A, 'Team Points Summary'!H198)</f>
        <v>1</v>
      </c>
      <c r="J198" s="16" t="str">
        <f t="shared" si="19"/>
        <v/>
      </c>
    </row>
    <row r="199" spans="1:11" s="16" customFormat="1" ht="15" x14ac:dyDescent="0.25">
      <c r="A199" s="37">
        <v>31</v>
      </c>
      <c r="B199" s="37" t="s">
        <v>297</v>
      </c>
      <c r="C199" s="37">
        <v>323</v>
      </c>
      <c r="D199" s="37">
        <v>101</v>
      </c>
      <c r="E199" s="37">
        <v>110</v>
      </c>
      <c r="F199" s="37">
        <v>112</v>
      </c>
      <c r="H199" s="16" t="str">
        <f t="shared" si="20"/>
        <v>Grade 5 Boys Michael A. Kostek E</v>
      </c>
      <c r="I199" s="16">
        <f>COUNTIF('Point Totals by Grade-Gender'!A:A, 'Team Points Summary'!H199)</f>
        <v>1</v>
      </c>
      <c r="J199" s="16" t="str">
        <f t="shared" si="19"/>
        <v/>
      </c>
    </row>
    <row r="200" spans="1:11" s="16" customFormat="1" ht="15" x14ac:dyDescent="0.25">
      <c r="A200" s="37">
        <v>32</v>
      </c>
      <c r="B200" s="37" t="s">
        <v>298</v>
      </c>
      <c r="C200" s="37">
        <v>351</v>
      </c>
      <c r="D200" s="37">
        <v>111</v>
      </c>
      <c r="E200" s="37">
        <v>115</v>
      </c>
      <c r="F200" s="37">
        <v>125</v>
      </c>
      <c r="H200" s="16" t="str">
        <f t="shared" si="20"/>
        <v>Grade 5 Boys Windsor Park D</v>
      </c>
      <c r="I200" s="16">
        <f>COUNTIF('Point Totals by Grade-Gender'!A:A, 'Team Points Summary'!H200)</f>
        <v>1</v>
      </c>
      <c r="J200" s="16" t="str">
        <f t="shared" si="19"/>
        <v/>
      </c>
    </row>
    <row r="201" spans="1:11" s="16" customFormat="1" x14ac:dyDescent="0.2">
      <c r="C201" s="16">
        <f>SUM(C169:C200)</f>
        <v>5228</v>
      </c>
      <c r="H201" s="1" t="s">
        <v>34</v>
      </c>
      <c r="I201" s="16">
        <f>COUNTIF('Point Totals by Grade-Gender'!A:A, 'Team Points Summary'!H201)</f>
        <v>1</v>
      </c>
      <c r="K201" s="16">
        <f>SUM(C201,C489,C785)</f>
        <v>25058</v>
      </c>
    </row>
    <row r="202" spans="1:11" s="16" customFormat="1" x14ac:dyDescent="0.2">
      <c r="H202" s="1"/>
    </row>
    <row r="203" spans="1:11" s="16" customFormat="1" x14ac:dyDescent="0.2">
      <c r="A203" s="1" t="s">
        <v>262</v>
      </c>
    </row>
    <row r="204" spans="1:11" s="16" customFormat="1" ht="15" x14ac:dyDescent="0.25">
      <c r="A204" s="38">
        <v>1</v>
      </c>
      <c r="B204" s="38" t="s">
        <v>71</v>
      </c>
      <c r="C204" s="38">
        <v>11</v>
      </c>
      <c r="D204" s="38">
        <v>2</v>
      </c>
      <c r="E204" s="38">
        <v>3</v>
      </c>
      <c r="F204" s="38">
        <v>6</v>
      </c>
      <c r="H204" s="16" t="str">
        <f t="shared" ref="H204:H227" si="23">CONCATENATE("Grade 6 Girls ", B204)</f>
        <v>Grade 6 Girls Earl Buxton A</v>
      </c>
      <c r="I204" s="16">
        <f>COUNTIF('Point Totals by Grade-Gender'!A:A, 'Team Points Summary'!H204)</f>
        <v>1</v>
      </c>
      <c r="J204" s="16" t="str">
        <f t="shared" ref="J204:J227" si="24">IF(I204 = 0, "MISSING", "")</f>
        <v/>
      </c>
    </row>
    <row r="205" spans="1:11" s="16" customFormat="1" ht="15" x14ac:dyDescent="0.25">
      <c r="A205" s="38">
        <v>2</v>
      </c>
      <c r="B205" s="38" t="s">
        <v>78</v>
      </c>
      <c r="C205" s="38">
        <v>24</v>
      </c>
      <c r="D205" s="38">
        <v>1</v>
      </c>
      <c r="E205" s="38">
        <v>8</v>
      </c>
      <c r="F205" s="38">
        <v>15</v>
      </c>
      <c r="H205" s="16" t="str">
        <f t="shared" si="23"/>
        <v>Grade 6 Girls Centennial A</v>
      </c>
      <c r="I205" s="16">
        <f>COUNTIF('Point Totals by Grade-Gender'!A:A, 'Team Points Summary'!H205)</f>
        <v>1</v>
      </c>
      <c r="J205" s="16" t="str">
        <f t="shared" si="24"/>
        <v/>
      </c>
    </row>
    <row r="206" spans="1:11" s="16" customFormat="1" ht="15" x14ac:dyDescent="0.25">
      <c r="A206" s="38">
        <v>3</v>
      </c>
      <c r="B206" s="38" t="s">
        <v>77</v>
      </c>
      <c r="C206" s="38">
        <v>45</v>
      </c>
      <c r="D206" s="38">
        <v>5</v>
      </c>
      <c r="E206" s="38">
        <v>11</v>
      </c>
      <c r="F206" s="38">
        <v>29</v>
      </c>
      <c r="H206" s="16" t="str">
        <f t="shared" ref="H206:H224" si="25">CONCATENATE("Grade 6 Girls ", B206)</f>
        <v>Grade 6 Girls Patricia Heights A</v>
      </c>
      <c r="I206" s="16">
        <f>COUNTIF('Point Totals by Grade-Gender'!A:A, 'Team Points Summary'!H206)</f>
        <v>1</v>
      </c>
      <c r="J206" s="16" t="str">
        <f t="shared" ref="J206:J224" si="26">IF(I206 = 0, "MISSING", "")</f>
        <v/>
      </c>
    </row>
    <row r="207" spans="1:11" s="16" customFormat="1" ht="15" x14ac:dyDescent="0.25">
      <c r="A207" s="38">
        <v>4</v>
      </c>
      <c r="B207" s="38" t="s">
        <v>57</v>
      </c>
      <c r="C207" s="38">
        <v>69</v>
      </c>
      <c r="D207" s="38">
        <v>14</v>
      </c>
      <c r="E207" s="38">
        <v>16</v>
      </c>
      <c r="F207" s="38">
        <v>39</v>
      </c>
      <c r="H207" s="16" t="str">
        <f t="shared" si="25"/>
        <v>Grade 6 Girls Brookside A</v>
      </c>
      <c r="I207" s="16">
        <f>COUNTIF('Point Totals by Grade-Gender'!A:A, 'Team Points Summary'!H207)</f>
        <v>1</v>
      </c>
      <c r="J207" s="16" t="str">
        <f t="shared" si="26"/>
        <v/>
      </c>
    </row>
    <row r="208" spans="1:11" s="16" customFormat="1" ht="15" x14ac:dyDescent="0.25">
      <c r="A208" s="38">
        <v>5</v>
      </c>
      <c r="B208" s="38" t="s">
        <v>60</v>
      </c>
      <c r="C208" s="38">
        <v>79</v>
      </c>
      <c r="D208" s="38">
        <v>13</v>
      </c>
      <c r="E208" s="38">
        <v>28</v>
      </c>
      <c r="F208" s="38">
        <v>38</v>
      </c>
      <c r="H208" s="16" t="str">
        <f t="shared" si="25"/>
        <v>Grade 6 Girls Brander Gardens A</v>
      </c>
      <c r="I208" s="16">
        <f>COUNTIF('Point Totals by Grade-Gender'!A:A, 'Team Points Summary'!H208)</f>
        <v>1</v>
      </c>
      <c r="J208" s="16" t="str">
        <f t="shared" si="26"/>
        <v/>
      </c>
    </row>
    <row r="209" spans="1:10" s="16" customFormat="1" ht="15" x14ac:dyDescent="0.25">
      <c r="A209" s="38">
        <v>6</v>
      </c>
      <c r="B209" s="38" t="s">
        <v>76</v>
      </c>
      <c r="C209" s="38">
        <v>84</v>
      </c>
      <c r="D209" s="38">
        <v>23</v>
      </c>
      <c r="E209" s="38">
        <v>30</v>
      </c>
      <c r="F209" s="38">
        <v>31</v>
      </c>
      <c r="H209" s="16" t="str">
        <f t="shared" ref="H209:H219" si="27">CONCATENATE("Grade 6 Girls ", B209)</f>
        <v>Grade 6 Girls Earl Buxton B</v>
      </c>
      <c r="I209" s="16">
        <f>COUNTIF('Point Totals by Grade-Gender'!A:A, 'Team Points Summary'!H209)</f>
        <v>1</v>
      </c>
      <c r="J209" s="16" t="str">
        <f t="shared" ref="J209:J219" si="28">IF(I209 = 0, "MISSING", "")</f>
        <v/>
      </c>
    </row>
    <row r="210" spans="1:10" s="16" customFormat="1" ht="15" x14ac:dyDescent="0.25">
      <c r="A210" s="38">
        <v>7</v>
      </c>
      <c r="B210" s="38" t="s">
        <v>56</v>
      </c>
      <c r="C210" s="38">
        <v>86</v>
      </c>
      <c r="D210" s="38">
        <v>20</v>
      </c>
      <c r="E210" s="38">
        <v>22</v>
      </c>
      <c r="F210" s="38">
        <v>44</v>
      </c>
      <c r="H210" s="16" t="str">
        <f t="shared" si="27"/>
        <v>Grade 6 Girls Windsor Park A</v>
      </c>
      <c r="I210" s="16">
        <f>COUNTIF('Point Totals by Grade-Gender'!A:A, 'Team Points Summary'!H210)</f>
        <v>1</v>
      </c>
      <c r="J210" s="16" t="str">
        <f t="shared" si="28"/>
        <v/>
      </c>
    </row>
    <row r="211" spans="1:10" s="16" customFormat="1" ht="15" x14ac:dyDescent="0.25">
      <c r="A211" s="38">
        <v>8</v>
      </c>
      <c r="B211" s="38" t="s">
        <v>58</v>
      </c>
      <c r="C211" s="38">
        <v>99</v>
      </c>
      <c r="D211" s="38">
        <v>24</v>
      </c>
      <c r="E211" s="38">
        <v>27</v>
      </c>
      <c r="F211" s="38">
        <v>48</v>
      </c>
      <c r="H211" s="16" t="str">
        <f t="shared" si="27"/>
        <v>Grade 6 Girls Rio Terrace A</v>
      </c>
      <c r="I211" s="16">
        <f>COUNTIF('Point Totals by Grade-Gender'!A:A, 'Team Points Summary'!H211)</f>
        <v>1</v>
      </c>
      <c r="J211" s="16" t="str">
        <f t="shared" si="28"/>
        <v/>
      </c>
    </row>
    <row r="212" spans="1:10" s="16" customFormat="1" ht="15" x14ac:dyDescent="0.25">
      <c r="A212" s="38">
        <v>9</v>
      </c>
      <c r="B212" s="38" t="s">
        <v>85</v>
      </c>
      <c r="C212" s="38">
        <v>101</v>
      </c>
      <c r="D212" s="38">
        <v>19</v>
      </c>
      <c r="E212" s="38">
        <v>21</v>
      </c>
      <c r="F212" s="38">
        <v>61</v>
      </c>
      <c r="H212" s="16" t="str">
        <f t="shared" si="27"/>
        <v>Grade 6 Girls Westbrook A</v>
      </c>
      <c r="I212" s="16">
        <f>COUNTIF('Point Totals by Grade-Gender'!A:A, 'Team Points Summary'!H212)</f>
        <v>1</v>
      </c>
      <c r="J212" s="16" t="str">
        <f t="shared" si="28"/>
        <v/>
      </c>
    </row>
    <row r="213" spans="1:10" s="16" customFormat="1" ht="15" x14ac:dyDescent="0.25">
      <c r="A213" s="38">
        <v>10</v>
      </c>
      <c r="B213" s="38" t="s">
        <v>80</v>
      </c>
      <c r="C213" s="38">
        <v>103</v>
      </c>
      <c r="D213" s="38">
        <v>18</v>
      </c>
      <c r="E213" s="38">
        <v>36</v>
      </c>
      <c r="F213" s="38">
        <v>49</v>
      </c>
      <c r="H213" s="16" t="str">
        <f t="shared" si="27"/>
        <v>Grade 6 Girls Centennial B</v>
      </c>
      <c r="I213" s="16">
        <f>COUNTIF('Point Totals by Grade-Gender'!A:A, 'Team Points Summary'!H213)</f>
        <v>1</v>
      </c>
      <c r="J213" s="16" t="str">
        <f t="shared" si="28"/>
        <v/>
      </c>
    </row>
    <row r="214" spans="1:10" s="16" customFormat="1" ht="15" x14ac:dyDescent="0.25">
      <c r="A214" s="38">
        <v>11</v>
      </c>
      <c r="B214" s="38" t="s">
        <v>166</v>
      </c>
      <c r="C214" s="38">
        <v>111</v>
      </c>
      <c r="D214" s="38">
        <v>17</v>
      </c>
      <c r="E214" s="38">
        <v>43</v>
      </c>
      <c r="F214" s="38">
        <v>51</v>
      </c>
      <c r="H214" s="16" t="str">
        <f t="shared" si="27"/>
        <v>Grade 6 Girls Donald R. Getty A</v>
      </c>
      <c r="I214" s="16">
        <f>COUNTIF('Point Totals by Grade-Gender'!A:A, 'Team Points Summary'!H214)</f>
        <v>1</v>
      </c>
      <c r="J214" s="16" t="str">
        <f t="shared" si="28"/>
        <v/>
      </c>
    </row>
    <row r="215" spans="1:10" s="16" customFormat="1" ht="15" x14ac:dyDescent="0.25">
      <c r="A215" s="38">
        <v>12</v>
      </c>
      <c r="B215" s="38" t="s">
        <v>140</v>
      </c>
      <c r="C215" s="38">
        <v>124</v>
      </c>
      <c r="D215" s="38">
        <v>25</v>
      </c>
      <c r="E215" s="38">
        <v>40</v>
      </c>
      <c r="F215" s="38">
        <v>59</v>
      </c>
      <c r="H215" s="16" t="str">
        <f t="shared" si="27"/>
        <v>Grade 6 Girls Stratford A</v>
      </c>
      <c r="I215" s="16">
        <f>COUNTIF('Point Totals by Grade-Gender'!A:A, 'Team Points Summary'!H215)</f>
        <v>1</v>
      </c>
      <c r="J215" s="16" t="str">
        <f t="shared" si="28"/>
        <v/>
      </c>
    </row>
    <row r="216" spans="1:10" s="16" customFormat="1" ht="15" x14ac:dyDescent="0.25">
      <c r="A216" s="38">
        <v>13</v>
      </c>
      <c r="B216" s="38" t="s">
        <v>70</v>
      </c>
      <c r="C216" s="38">
        <v>132</v>
      </c>
      <c r="D216" s="38">
        <v>41</v>
      </c>
      <c r="E216" s="38">
        <v>45</v>
      </c>
      <c r="F216" s="38">
        <v>46</v>
      </c>
      <c r="H216" s="16" t="str">
        <f t="shared" si="27"/>
        <v>Grade 6 Girls Brander Gardens B</v>
      </c>
      <c r="I216" s="16">
        <f>COUNTIF('Point Totals by Grade-Gender'!A:A, 'Team Points Summary'!H216)</f>
        <v>1</v>
      </c>
      <c r="J216" s="16" t="str">
        <f t="shared" si="28"/>
        <v/>
      </c>
    </row>
    <row r="217" spans="1:10" s="16" customFormat="1" ht="15" x14ac:dyDescent="0.25">
      <c r="A217" s="38">
        <v>14</v>
      </c>
      <c r="B217" s="38" t="s">
        <v>54</v>
      </c>
      <c r="C217" s="38">
        <v>133</v>
      </c>
      <c r="D217" s="38">
        <v>26</v>
      </c>
      <c r="E217" s="38">
        <v>53</v>
      </c>
      <c r="F217" s="38">
        <v>54</v>
      </c>
      <c r="H217" s="16" t="str">
        <f t="shared" si="27"/>
        <v>Grade 6 Girls Michael A. Kostek A</v>
      </c>
      <c r="I217" s="16">
        <f>COUNTIF('Point Totals by Grade-Gender'!A:A, 'Team Points Summary'!H217)</f>
        <v>1</v>
      </c>
      <c r="J217" s="16" t="str">
        <f t="shared" si="28"/>
        <v/>
      </c>
    </row>
    <row r="218" spans="1:10" s="16" customFormat="1" ht="15" x14ac:dyDescent="0.25">
      <c r="A218" s="38">
        <v>15</v>
      </c>
      <c r="B218" s="38" t="s">
        <v>62</v>
      </c>
      <c r="C218" s="38">
        <v>138</v>
      </c>
      <c r="D218" s="38">
        <v>9</v>
      </c>
      <c r="E218" s="38">
        <v>47</v>
      </c>
      <c r="F218" s="38">
        <v>82</v>
      </c>
      <c r="H218" s="16" t="str">
        <f t="shared" si="27"/>
        <v>Grade 6 Girls Holyrood A</v>
      </c>
      <c r="I218" s="16">
        <f>COUNTIF('Point Totals by Grade-Gender'!A:A, 'Team Points Summary'!H218)</f>
        <v>1</v>
      </c>
      <c r="J218" s="16" t="str">
        <f t="shared" si="28"/>
        <v/>
      </c>
    </row>
    <row r="219" spans="1:10" s="16" customFormat="1" ht="15" x14ac:dyDescent="0.25">
      <c r="A219" s="38">
        <v>16</v>
      </c>
      <c r="B219" s="38" t="s">
        <v>81</v>
      </c>
      <c r="C219" s="38">
        <v>149</v>
      </c>
      <c r="D219" s="38">
        <v>42</v>
      </c>
      <c r="E219" s="38">
        <v>52</v>
      </c>
      <c r="F219" s="38">
        <v>55</v>
      </c>
      <c r="H219" s="16" t="str">
        <f t="shared" si="27"/>
        <v>Grade 6 Girls Earl Buxton C</v>
      </c>
      <c r="I219" s="16">
        <f>COUNTIF('Point Totals by Grade-Gender'!A:A, 'Team Points Summary'!H219)</f>
        <v>1</v>
      </c>
      <c r="J219" s="16" t="str">
        <f t="shared" si="28"/>
        <v/>
      </c>
    </row>
    <row r="220" spans="1:10" s="16" customFormat="1" ht="15" x14ac:dyDescent="0.25">
      <c r="A220" s="38">
        <v>17</v>
      </c>
      <c r="B220" s="38" t="s">
        <v>138</v>
      </c>
      <c r="C220" s="38">
        <v>173</v>
      </c>
      <c r="D220" s="38">
        <v>35</v>
      </c>
      <c r="E220" s="38">
        <v>60</v>
      </c>
      <c r="F220" s="38">
        <v>78</v>
      </c>
      <c r="H220" s="16" t="str">
        <f t="shared" si="25"/>
        <v>Grade 6 Girls Ellerslie Campus A</v>
      </c>
      <c r="I220" s="16">
        <f>COUNTIF('Point Totals by Grade-Gender'!A:A, 'Team Points Summary'!H220)</f>
        <v>1</v>
      </c>
      <c r="J220" s="16" t="str">
        <f t="shared" si="26"/>
        <v/>
      </c>
    </row>
    <row r="221" spans="1:10" s="16" customFormat="1" ht="15" x14ac:dyDescent="0.25">
      <c r="A221" s="38">
        <v>18</v>
      </c>
      <c r="B221" s="38" t="s">
        <v>170</v>
      </c>
      <c r="C221" s="38">
        <v>194</v>
      </c>
      <c r="D221" s="38">
        <v>50</v>
      </c>
      <c r="E221" s="38">
        <v>58</v>
      </c>
      <c r="F221" s="38">
        <v>86</v>
      </c>
      <c r="H221" s="16" t="str">
        <f t="shared" si="25"/>
        <v>Grade 6 Girls Callingwood A</v>
      </c>
      <c r="I221" s="16">
        <f>COUNTIF('Point Totals by Grade-Gender'!A:A, 'Team Points Summary'!H221)</f>
        <v>1</v>
      </c>
      <c r="J221" s="16" t="str">
        <f t="shared" si="26"/>
        <v/>
      </c>
    </row>
    <row r="222" spans="1:10" s="16" customFormat="1" ht="15" x14ac:dyDescent="0.25">
      <c r="A222" s="38">
        <v>19</v>
      </c>
      <c r="B222" s="38" t="s">
        <v>108</v>
      </c>
      <c r="C222" s="38">
        <v>206</v>
      </c>
      <c r="D222" s="38">
        <v>34</v>
      </c>
      <c r="E222" s="38">
        <v>74</v>
      </c>
      <c r="F222" s="38">
        <v>98</v>
      </c>
      <c r="H222" s="16" t="str">
        <f t="shared" si="25"/>
        <v>Grade 6 Girls Malmo A</v>
      </c>
      <c r="I222" s="16">
        <f>COUNTIF('Point Totals by Grade-Gender'!A:A, 'Team Points Summary'!H222)</f>
        <v>1</v>
      </c>
      <c r="J222" s="16" t="str">
        <f t="shared" si="26"/>
        <v/>
      </c>
    </row>
    <row r="223" spans="1:10" s="16" customFormat="1" ht="15" x14ac:dyDescent="0.25">
      <c r="A223" s="38">
        <v>20</v>
      </c>
      <c r="B223" s="38" t="s">
        <v>325</v>
      </c>
      <c r="C223" s="38">
        <v>209</v>
      </c>
      <c r="D223" s="38">
        <v>56</v>
      </c>
      <c r="E223" s="38">
        <v>62</v>
      </c>
      <c r="F223" s="38">
        <v>91</v>
      </c>
      <c r="H223" s="16" t="str">
        <f t="shared" si="25"/>
        <v>Grade 6 Girls Victoria School of the Arts A</v>
      </c>
      <c r="I223" s="16">
        <f>COUNTIF('Point Totals by Grade-Gender'!A:A, 'Team Points Summary'!H223)</f>
        <v>1</v>
      </c>
      <c r="J223" s="16" t="str">
        <f t="shared" si="26"/>
        <v/>
      </c>
    </row>
    <row r="224" spans="1:10" s="16" customFormat="1" ht="15" x14ac:dyDescent="0.25">
      <c r="A224" s="38">
        <v>21</v>
      </c>
      <c r="B224" s="38" t="s">
        <v>55</v>
      </c>
      <c r="C224" s="38">
        <v>210</v>
      </c>
      <c r="D224" s="38">
        <v>32</v>
      </c>
      <c r="E224" s="38">
        <v>83</v>
      </c>
      <c r="F224" s="38">
        <v>95</v>
      </c>
      <c r="H224" s="16" t="str">
        <f t="shared" si="25"/>
        <v>Grade 6 Girls George P. Nicholson A</v>
      </c>
      <c r="I224" s="16">
        <f>COUNTIF('Point Totals by Grade-Gender'!A:A, 'Team Points Summary'!H224)</f>
        <v>1</v>
      </c>
      <c r="J224" s="16" t="str">
        <f t="shared" si="26"/>
        <v/>
      </c>
    </row>
    <row r="225" spans="1:11" s="16" customFormat="1" ht="15" x14ac:dyDescent="0.25">
      <c r="A225" s="38">
        <v>22</v>
      </c>
      <c r="B225" s="38" t="s">
        <v>83</v>
      </c>
      <c r="C225" s="38">
        <v>216</v>
      </c>
      <c r="D225" s="38">
        <v>66</v>
      </c>
      <c r="E225" s="38">
        <v>70</v>
      </c>
      <c r="F225" s="38">
        <v>80</v>
      </c>
      <c r="H225" s="16" t="str">
        <f t="shared" si="23"/>
        <v>Grade 6 Girls Earl Buxton D</v>
      </c>
      <c r="I225" s="16">
        <f>COUNTIF('Point Totals by Grade-Gender'!A:A, 'Team Points Summary'!H225)</f>
        <v>1</v>
      </c>
      <c r="J225" s="16" t="str">
        <f t="shared" si="24"/>
        <v/>
      </c>
    </row>
    <row r="226" spans="1:11" s="16" customFormat="1" ht="15" x14ac:dyDescent="0.25">
      <c r="A226" s="38">
        <v>23</v>
      </c>
      <c r="B226" s="38" t="s">
        <v>67</v>
      </c>
      <c r="C226" s="38">
        <v>247</v>
      </c>
      <c r="D226" s="38">
        <v>76</v>
      </c>
      <c r="E226" s="38">
        <v>77</v>
      </c>
      <c r="F226" s="38">
        <v>94</v>
      </c>
      <c r="H226" s="16" t="str">
        <f t="shared" si="23"/>
        <v>Grade 6 Girls Uncas A</v>
      </c>
      <c r="I226" s="16">
        <f>COUNTIF('Point Totals by Grade-Gender'!A:A, 'Team Points Summary'!H226)</f>
        <v>1</v>
      </c>
      <c r="J226" s="16" t="str">
        <f t="shared" si="24"/>
        <v/>
      </c>
    </row>
    <row r="227" spans="1:11" s="16" customFormat="1" ht="15" x14ac:dyDescent="0.25">
      <c r="A227" s="38">
        <v>24</v>
      </c>
      <c r="B227" s="38" t="s">
        <v>299</v>
      </c>
      <c r="C227" s="38">
        <v>250</v>
      </c>
      <c r="D227" s="38">
        <v>81</v>
      </c>
      <c r="E227" s="38">
        <v>84</v>
      </c>
      <c r="F227" s="38">
        <v>85</v>
      </c>
      <c r="H227" s="16" t="str">
        <f t="shared" si="23"/>
        <v>Grade 6 Girls Earl Buxton E</v>
      </c>
      <c r="I227" s="16">
        <f>COUNTIF('Point Totals by Grade-Gender'!A:A, 'Team Points Summary'!H227)</f>
        <v>1</v>
      </c>
      <c r="J227" s="16" t="str">
        <f t="shared" si="24"/>
        <v/>
      </c>
    </row>
    <row r="228" spans="1:11" s="16" customFormat="1" x14ac:dyDescent="0.2">
      <c r="C228" s="16">
        <f>SUM(C204:C227)</f>
        <v>3193</v>
      </c>
      <c r="H228" s="1" t="s">
        <v>35</v>
      </c>
      <c r="I228" s="16">
        <f>COUNTIF('Point Totals by Grade-Gender'!A:A, 'Team Points Summary'!H228)</f>
        <v>1</v>
      </c>
      <c r="K228" s="16">
        <f>SUM(C228,C517,C816)</f>
        <v>11923</v>
      </c>
    </row>
    <row r="229" spans="1:11" s="16" customFormat="1" x14ac:dyDescent="0.2">
      <c r="H229" s="1"/>
    </row>
    <row r="230" spans="1:11" s="16" customFormat="1" x14ac:dyDescent="0.2">
      <c r="A230" s="1" t="s">
        <v>263</v>
      </c>
    </row>
    <row r="231" spans="1:11" s="16" customFormat="1" ht="15" x14ac:dyDescent="0.25">
      <c r="A231" s="39">
        <v>1</v>
      </c>
      <c r="B231" s="39" t="s">
        <v>54</v>
      </c>
      <c r="C231" s="39">
        <v>35</v>
      </c>
      <c r="D231" s="39">
        <v>2</v>
      </c>
      <c r="E231" s="39">
        <v>8</v>
      </c>
      <c r="F231" s="39">
        <v>25</v>
      </c>
      <c r="H231" s="16" t="str">
        <f t="shared" ref="H231:H241" si="29">CONCATENATE("Grade 6 Boys ", B231)</f>
        <v>Grade 6 Boys Michael A. Kostek A</v>
      </c>
      <c r="I231" s="16">
        <f>COUNTIF('Point Totals by Grade-Gender'!A:A, 'Team Points Summary'!H231)</f>
        <v>1</v>
      </c>
      <c r="J231" s="16" t="str">
        <f t="shared" ref="J231:J258" si="30">IF(I231 = 0, "MISSING", "")</f>
        <v/>
      </c>
    </row>
    <row r="232" spans="1:11" s="16" customFormat="1" ht="15" x14ac:dyDescent="0.25">
      <c r="A232" s="39">
        <v>2</v>
      </c>
      <c r="B232" s="39" t="s">
        <v>55</v>
      </c>
      <c r="C232" s="39">
        <v>52</v>
      </c>
      <c r="D232" s="39">
        <v>11</v>
      </c>
      <c r="E232" s="39">
        <v>18</v>
      </c>
      <c r="F232" s="39">
        <v>23</v>
      </c>
      <c r="H232" s="16" t="str">
        <f t="shared" si="29"/>
        <v>Grade 6 Boys George P. Nicholson A</v>
      </c>
      <c r="I232" s="16">
        <f>COUNTIF('Point Totals by Grade-Gender'!A:A, 'Team Points Summary'!H232)</f>
        <v>1</v>
      </c>
      <c r="J232" s="16" t="str">
        <f t="shared" si="30"/>
        <v/>
      </c>
    </row>
    <row r="233" spans="1:11" s="16" customFormat="1" ht="15" x14ac:dyDescent="0.25">
      <c r="A233" s="39">
        <v>3</v>
      </c>
      <c r="B233" s="39" t="s">
        <v>95</v>
      </c>
      <c r="C233" s="39">
        <v>57</v>
      </c>
      <c r="D233" s="39">
        <v>4</v>
      </c>
      <c r="E233" s="39">
        <v>21</v>
      </c>
      <c r="F233" s="39">
        <v>32</v>
      </c>
      <c r="H233" s="16" t="str">
        <f t="shared" si="29"/>
        <v>Grade 6 Boys Laurier Heights A</v>
      </c>
      <c r="I233" s="16">
        <f>COUNTIF('Point Totals by Grade-Gender'!A:A, 'Team Points Summary'!H233)</f>
        <v>1</v>
      </c>
      <c r="J233" s="16" t="str">
        <f t="shared" si="30"/>
        <v/>
      </c>
    </row>
    <row r="234" spans="1:11" s="16" customFormat="1" ht="15" x14ac:dyDescent="0.25">
      <c r="A234" s="39">
        <v>4</v>
      </c>
      <c r="B234" s="39" t="s">
        <v>137</v>
      </c>
      <c r="C234" s="39">
        <v>62</v>
      </c>
      <c r="D234" s="39">
        <v>6</v>
      </c>
      <c r="E234" s="39">
        <v>9</v>
      </c>
      <c r="F234" s="39">
        <v>47</v>
      </c>
      <c r="H234" s="16" t="str">
        <f t="shared" si="29"/>
        <v>Grade 6 Boys Belgravia A</v>
      </c>
      <c r="I234" s="16">
        <f>COUNTIF('Point Totals by Grade-Gender'!A:A, 'Team Points Summary'!H234)</f>
        <v>1</v>
      </c>
      <c r="J234" s="16" t="str">
        <f t="shared" si="30"/>
        <v/>
      </c>
    </row>
    <row r="235" spans="1:11" s="16" customFormat="1" ht="15" x14ac:dyDescent="0.25">
      <c r="A235" s="39">
        <v>5</v>
      </c>
      <c r="B235" s="39" t="s">
        <v>62</v>
      </c>
      <c r="C235" s="39">
        <v>70</v>
      </c>
      <c r="D235" s="39">
        <v>17</v>
      </c>
      <c r="E235" s="39">
        <v>24</v>
      </c>
      <c r="F235" s="39">
        <v>29</v>
      </c>
      <c r="H235" s="16" t="str">
        <f t="shared" si="29"/>
        <v>Grade 6 Boys Holyrood A</v>
      </c>
      <c r="I235" s="16">
        <f>COUNTIF('Point Totals by Grade-Gender'!A:A, 'Team Points Summary'!H235)</f>
        <v>1</v>
      </c>
      <c r="J235" s="16" t="str">
        <f t="shared" si="30"/>
        <v/>
      </c>
    </row>
    <row r="236" spans="1:11" s="16" customFormat="1" ht="15" x14ac:dyDescent="0.25">
      <c r="A236" s="39">
        <v>6</v>
      </c>
      <c r="B236" s="39" t="s">
        <v>77</v>
      </c>
      <c r="C236" s="39">
        <v>83</v>
      </c>
      <c r="D236" s="39">
        <v>12</v>
      </c>
      <c r="E236" s="39">
        <v>15</v>
      </c>
      <c r="F236" s="39">
        <v>56</v>
      </c>
      <c r="H236" s="16" t="str">
        <f t="shared" si="29"/>
        <v>Grade 6 Boys Patricia Heights A</v>
      </c>
      <c r="I236" s="16">
        <f>COUNTIF('Point Totals by Grade-Gender'!A:A, 'Team Points Summary'!H236)</f>
        <v>1</v>
      </c>
      <c r="J236" s="16" t="str">
        <f t="shared" si="30"/>
        <v/>
      </c>
    </row>
    <row r="237" spans="1:11" s="16" customFormat="1" ht="15" x14ac:dyDescent="0.25">
      <c r="A237" s="39">
        <v>7</v>
      </c>
      <c r="B237" s="39" t="s">
        <v>63</v>
      </c>
      <c r="C237" s="39">
        <v>85</v>
      </c>
      <c r="D237" s="39">
        <v>27</v>
      </c>
      <c r="E237" s="39">
        <v>28</v>
      </c>
      <c r="F237" s="39">
        <v>30</v>
      </c>
      <c r="H237" s="16" t="str">
        <f t="shared" si="29"/>
        <v>Grade 6 Boys Michael A. Kostek B</v>
      </c>
      <c r="I237" s="16">
        <f>COUNTIF('Point Totals by Grade-Gender'!A:A, 'Team Points Summary'!H237)</f>
        <v>1</v>
      </c>
      <c r="J237" s="16" t="str">
        <f t="shared" si="30"/>
        <v/>
      </c>
    </row>
    <row r="238" spans="1:11" s="16" customFormat="1" ht="15" x14ac:dyDescent="0.25">
      <c r="A238" s="39">
        <v>8</v>
      </c>
      <c r="B238" s="39" t="s">
        <v>78</v>
      </c>
      <c r="C238" s="39">
        <v>97</v>
      </c>
      <c r="D238" s="39">
        <v>14</v>
      </c>
      <c r="E238" s="39">
        <v>35</v>
      </c>
      <c r="F238" s="39">
        <v>48</v>
      </c>
      <c r="H238" s="16" t="str">
        <f t="shared" si="29"/>
        <v>Grade 6 Boys Centennial A</v>
      </c>
      <c r="I238" s="16">
        <f>COUNTIF('Point Totals by Grade-Gender'!A:A, 'Team Points Summary'!H238)</f>
        <v>1</v>
      </c>
      <c r="J238" s="16" t="str">
        <f t="shared" si="30"/>
        <v/>
      </c>
    </row>
    <row r="239" spans="1:11" s="16" customFormat="1" ht="15" x14ac:dyDescent="0.25">
      <c r="A239" s="39">
        <v>9</v>
      </c>
      <c r="B239" s="39" t="s">
        <v>84</v>
      </c>
      <c r="C239" s="39">
        <v>99</v>
      </c>
      <c r="D239" s="39">
        <v>3</v>
      </c>
      <c r="E239" s="39">
        <v>45</v>
      </c>
      <c r="F239" s="39">
        <v>51</v>
      </c>
      <c r="H239" s="16" t="str">
        <f t="shared" si="29"/>
        <v>Grade 6 Boys Forest Heights A</v>
      </c>
      <c r="I239" s="16">
        <f>COUNTIF('Point Totals by Grade-Gender'!A:A, 'Team Points Summary'!H239)</f>
        <v>1</v>
      </c>
      <c r="J239" s="16" t="str">
        <f t="shared" si="30"/>
        <v/>
      </c>
    </row>
    <row r="240" spans="1:11" s="16" customFormat="1" ht="15" x14ac:dyDescent="0.25">
      <c r="A240" s="39">
        <v>10</v>
      </c>
      <c r="B240" s="39" t="s">
        <v>56</v>
      </c>
      <c r="C240" s="39">
        <v>110</v>
      </c>
      <c r="D240" s="39">
        <v>26</v>
      </c>
      <c r="E240" s="39">
        <v>34</v>
      </c>
      <c r="F240" s="39">
        <v>50</v>
      </c>
      <c r="H240" s="16" t="str">
        <f t="shared" si="29"/>
        <v>Grade 6 Boys Windsor Park A</v>
      </c>
      <c r="I240" s="16">
        <f>COUNTIF('Point Totals by Grade-Gender'!A:A, 'Team Points Summary'!H240)</f>
        <v>1</v>
      </c>
      <c r="J240" s="16" t="str">
        <f t="shared" si="30"/>
        <v/>
      </c>
    </row>
    <row r="241" spans="1:10" s="16" customFormat="1" ht="15" x14ac:dyDescent="0.25">
      <c r="A241" s="39">
        <v>11</v>
      </c>
      <c r="B241" s="39" t="s">
        <v>58</v>
      </c>
      <c r="C241" s="39">
        <v>116</v>
      </c>
      <c r="D241" s="39">
        <v>36</v>
      </c>
      <c r="E241" s="39">
        <v>37</v>
      </c>
      <c r="F241" s="39">
        <v>43</v>
      </c>
      <c r="H241" s="16" t="str">
        <f t="shared" si="29"/>
        <v>Grade 6 Boys Rio Terrace A</v>
      </c>
      <c r="I241" s="16">
        <f>COUNTIF('Point Totals by Grade-Gender'!A:A, 'Team Points Summary'!H241)</f>
        <v>1</v>
      </c>
      <c r="J241" s="16" t="str">
        <f t="shared" si="30"/>
        <v/>
      </c>
    </row>
    <row r="242" spans="1:10" s="16" customFormat="1" ht="15" x14ac:dyDescent="0.25">
      <c r="A242" s="39">
        <v>12</v>
      </c>
      <c r="B242" s="39" t="s">
        <v>67</v>
      </c>
      <c r="C242" s="39">
        <v>121</v>
      </c>
      <c r="D242" s="39">
        <v>10</v>
      </c>
      <c r="E242" s="39">
        <v>33</v>
      </c>
      <c r="F242" s="39">
        <v>78</v>
      </c>
      <c r="H242" s="16" t="str">
        <f>CONCATENATE("Grade 6 Boys ", B242)</f>
        <v>Grade 6 Boys Uncas A</v>
      </c>
      <c r="I242" s="16">
        <f>COUNTIF('Point Totals by Grade-Gender'!A:A, 'Team Points Summary'!H242)</f>
        <v>1</v>
      </c>
      <c r="J242" s="16" t="str">
        <f t="shared" si="30"/>
        <v/>
      </c>
    </row>
    <row r="243" spans="1:10" s="16" customFormat="1" ht="15" x14ac:dyDescent="0.25">
      <c r="A243" s="39">
        <v>13</v>
      </c>
      <c r="B243" s="39" t="s">
        <v>280</v>
      </c>
      <c r="C243" s="39">
        <v>147</v>
      </c>
      <c r="D243" s="39">
        <v>39</v>
      </c>
      <c r="E243" s="39">
        <v>40</v>
      </c>
      <c r="F243" s="39">
        <v>68</v>
      </c>
      <c r="H243" s="16" t="str">
        <f t="shared" ref="H243:H248" si="31">CONCATENATE("Grade 6 Boys ", B243)</f>
        <v>Grade 6 Boys Holyrood B</v>
      </c>
      <c r="I243" s="16">
        <f>COUNTIF('Point Totals by Grade-Gender'!A:A, 'Team Points Summary'!H243)</f>
        <v>1</v>
      </c>
      <c r="J243" s="16" t="str">
        <f t="shared" si="30"/>
        <v/>
      </c>
    </row>
    <row r="244" spans="1:10" s="16" customFormat="1" ht="15" x14ac:dyDescent="0.25">
      <c r="A244" s="39">
        <v>14</v>
      </c>
      <c r="B244" s="39" t="s">
        <v>64</v>
      </c>
      <c r="C244" s="39">
        <v>149</v>
      </c>
      <c r="D244" s="39">
        <v>42</v>
      </c>
      <c r="E244" s="39">
        <v>46</v>
      </c>
      <c r="F244" s="39">
        <v>61</v>
      </c>
      <c r="H244" s="16" t="str">
        <f t="shared" si="31"/>
        <v>Grade 6 Boys George P. Nicholson B</v>
      </c>
      <c r="I244" s="16">
        <f>COUNTIF('Point Totals by Grade-Gender'!A:A, 'Team Points Summary'!H244)</f>
        <v>1</v>
      </c>
      <c r="J244" s="16" t="str">
        <f t="shared" si="30"/>
        <v/>
      </c>
    </row>
    <row r="245" spans="1:10" s="16" customFormat="1" ht="15" x14ac:dyDescent="0.25">
      <c r="A245" s="39">
        <v>15</v>
      </c>
      <c r="B245" s="39" t="s">
        <v>101</v>
      </c>
      <c r="C245" s="39">
        <v>156</v>
      </c>
      <c r="D245" s="39">
        <v>13</v>
      </c>
      <c r="E245" s="39">
        <v>59</v>
      </c>
      <c r="F245" s="39">
        <v>84</v>
      </c>
      <c r="H245" s="16" t="str">
        <f t="shared" si="31"/>
        <v>Grade 6 Boys Donnan A</v>
      </c>
      <c r="I245" s="16">
        <f>COUNTIF('Point Totals by Grade-Gender'!A:A, 'Team Points Summary'!H245)</f>
        <v>1</v>
      </c>
      <c r="J245" s="16" t="str">
        <f t="shared" si="30"/>
        <v/>
      </c>
    </row>
    <row r="246" spans="1:10" s="16" customFormat="1" ht="15" x14ac:dyDescent="0.25">
      <c r="A246" s="39">
        <v>16</v>
      </c>
      <c r="B246" s="39" t="s">
        <v>73</v>
      </c>
      <c r="C246" s="39">
        <v>156</v>
      </c>
      <c r="D246" s="39">
        <v>49</v>
      </c>
      <c r="E246" s="39">
        <v>53</v>
      </c>
      <c r="F246" s="39">
        <v>54</v>
      </c>
      <c r="H246" s="16" t="str">
        <f t="shared" si="31"/>
        <v>Grade 6 Boys Michael A. Kostek C</v>
      </c>
      <c r="I246" s="16">
        <f>COUNTIF('Point Totals by Grade-Gender'!A:A, 'Team Points Summary'!H246)</f>
        <v>1</v>
      </c>
      <c r="J246" s="16" t="str">
        <f t="shared" si="30"/>
        <v/>
      </c>
    </row>
    <row r="247" spans="1:10" s="16" customFormat="1" ht="15" x14ac:dyDescent="0.25">
      <c r="A247" s="39">
        <v>17</v>
      </c>
      <c r="B247" s="39" t="s">
        <v>59</v>
      </c>
      <c r="C247" s="39">
        <v>170</v>
      </c>
      <c r="D247" s="39">
        <v>31</v>
      </c>
      <c r="E247" s="39">
        <v>57</v>
      </c>
      <c r="F247" s="39">
        <v>82</v>
      </c>
      <c r="H247" s="16" t="str">
        <f t="shared" si="31"/>
        <v>Grade 6 Boys Parkallen A</v>
      </c>
      <c r="I247" s="16">
        <f>COUNTIF('Point Totals by Grade-Gender'!A:A, 'Team Points Summary'!H247)</f>
        <v>1</v>
      </c>
      <c r="J247" s="16" t="str">
        <f t="shared" si="30"/>
        <v/>
      </c>
    </row>
    <row r="248" spans="1:10" s="16" customFormat="1" ht="15" x14ac:dyDescent="0.25">
      <c r="A248" s="39">
        <v>18</v>
      </c>
      <c r="B248" s="39" t="s">
        <v>140</v>
      </c>
      <c r="C248" s="39">
        <v>202</v>
      </c>
      <c r="D248" s="39">
        <v>22</v>
      </c>
      <c r="E248" s="39">
        <v>69</v>
      </c>
      <c r="F248" s="39">
        <v>111</v>
      </c>
      <c r="H248" s="16" t="str">
        <f t="shared" si="31"/>
        <v>Grade 6 Boys Stratford A</v>
      </c>
      <c r="I248" s="16">
        <f>COUNTIF('Point Totals by Grade-Gender'!A:A, 'Team Points Summary'!H248)</f>
        <v>1</v>
      </c>
      <c r="J248" s="16" t="str">
        <f t="shared" si="30"/>
        <v/>
      </c>
    </row>
    <row r="249" spans="1:10" s="16" customFormat="1" ht="15" x14ac:dyDescent="0.25">
      <c r="A249" s="39">
        <v>19</v>
      </c>
      <c r="B249" s="39" t="s">
        <v>80</v>
      </c>
      <c r="C249" s="39">
        <v>203</v>
      </c>
      <c r="D249" s="39">
        <v>55</v>
      </c>
      <c r="E249" s="39">
        <v>71</v>
      </c>
      <c r="F249" s="39">
        <v>77</v>
      </c>
      <c r="H249" s="16" t="str">
        <f t="shared" ref="H249:H254" si="32">CONCATENATE("Grade 6 Boys ", B249)</f>
        <v>Grade 6 Boys Centennial B</v>
      </c>
      <c r="I249" s="16">
        <f>COUNTIF('Point Totals by Grade-Gender'!A:A, 'Team Points Summary'!H249)</f>
        <v>1</v>
      </c>
      <c r="J249" s="16" t="str">
        <f t="shared" ref="J249:J254" si="33">IF(I249 = 0, "MISSING", "")</f>
        <v/>
      </c>
    </row>
    <row r="250" spans="1:10" s="16" customFormat="1" ht="15" x14ac:dyDescent="0.25">
      <c r="A250" s="39">
        <v>20</v>
      </c>
      <c r="B250" s="39" t="s">
        <v>96</v>
      </c>
      <c r="C250" s="39">
        <v>205</v>
      </c>
      <c r="D250" s="39">
        <v>52</v>
      </c>
      <c r="E250" s="39">
        <v>70</v>
      </c>
      <c r="F250" s="39">
        <v>83</v>
      </c>
      <c r="H250" s="16" t="str">
        <f t="shared" si="32"/>
        <v>Grade 6 Boys Laurier Heights B</v>
      </c>
      <c r="I250" s="16">
        <f>COUNTIF('Point Totals by Grade-Gender'!A:A, 'Team Points Summary'!H250)</f>
        <v>1</v>
      </c>
      <c r="J250" s="16" t="str">
        <f t="shared" si="33"/>
        <v/>
      </c>
    </row>
    <row r="251" spans="1:10" s="16" customFormat="1" ht="15" x14ac:dyDescent="0.25">
      <c r="A251" s="39">
        <v>21</v>
      </c>
      <c r="B251" s="39" t="s">
        <v>74</v>
      </c>
      <c r="C251" s="39">
        <v>223</v>
      </c>
      <c r="D251" s="39">
        <v>65</v>
      </c>
      <c r="E251" s="39">
        <v>72</v>
      </c>
      <c r="F251" s="39">
        <v>86</v>
      </c>
      <c r="H251" s="16" t="str">
        <f t="shared" si="32"/>
        <v>Grade 6 Boys George P. Nicholson C</v>
      </c>
      <c r="I251" s="16">
        <f>COUNTIF('Point Totals by Grade-Gender'!A:A, 'Team Points Summary'!H251)</f>
        <v>1</v>
      </c>
      <c r="J251" s="16" t="str">
        <f t="shared" si="33"/>
        <v/>
      </c>
    </row>
    <row r="252" spans="1:10" s="16" customFormat="1" ht="15" x14ac:dyDescent="0.25">
      <c r="A252" s="39">
        <v>22</v>
      </c>
      <c r="B252" s="39" t="s">
        <v>71</v>
      </c>
      <c r="C252" s="39">
        <v>241</v>
      </c>
      <c r="D252" s="39">
        <v>38</v>
      </c>
      <c r="E252" s="39">
        <v>101</v>
      </c>
      <c r="F252" s="39">
        <v>102</v>
      </c>
      <c r="H252" s="16" t="str">
        <f t="shared" si="32"/>
        <v>Grade 6 Boys Earl Buxton A</v>
      </c>
      <c r="I252" s="16">
        <f>COUNTIF('Point Totals by Grade-Gender'!A:A, 'Team Points Summary'!H252)</f>
        <v>1</v>
      </c>
      <c r="J252" s="16" t="str">
        <f t="shared" si="33"/>
        <v/>
      </c>
    </row>
    <row r="253" spans="1:10" s="16" customFormat="1" ht="15" x14ac:dyDescent="0.25">
      <c r="A253" s="39">
        <v>23</v>
      </c>
      <c r="B253" s="39" t="s">
        <v>60</v>
      </c>
      <c r="C253" s="39">
        <v>257</v>
      </c>
      <c r="D253" s="39">
        <v>44</v>
      </c>
      <c r="E253" s="39">
        <v>90</v>
      </c>
      <c r="F253" s="39">
        <v>123</v>
      </c>
      <c r="H253" s="16" t="str">
        <f t="shared" si="32"/>
        <v>Grade 6 Boys Brander Gardens A</v>
      </c>
      <c r="I253" s="16">
        <f>COUNTIF('Point Totals by Grade-Gender'!A:A, 'Team Points Summary'!H253)</f>
        <v>1</v>
      </c>
      <c r="J253" s="16" t="str">
        <f t="shared" si="33"/>
        <v/>
      </c>
    </row>
    <row r="254" spans="1:10" s="16" customFormat="1" ht="15" x14ac:dyDescent="0.25">
      <c r="A254" s="39">
        <v>24</v>
      </c>
      <c r="B254" s="39" t="s">
        <v>182</v>
      </c>
      <c r="C254" s="39">
        <v>273</v>
      </c>
      <c r="D254" s="39">
        <v>62</v>
      </c>
      <c r="E254" s="39">
        <v>103</v>
      </c>
      <c r="F254" s="39">
        <v>108</v>
      </c>
      <c r="H254" s="16" t="str">
        <f t="shared" si="32"/>
        <v>Grade 6 Boys Forest Heights B</v>
      </c>
      <c r="I254" s="16">
        <f>COUNTIF('Point Totals by Grade-Gender'!A:A, 'Team Points Summary'!H254)</f>
        <v>1</v>
      </c>
      <c r="J254" s="16" t="str">
        <f t="shared" si="33"/>
        <v/>
      </c>
    </row>
    <row r="255" spans="1:10" s="16" customFormat="1" ht="15" x14ac:dyDescent="0.25">
      <c r="A255" s="39">
        <v>25</v>
      </c>
      <c r="B255" s="39" t="s">
        <v>75</v>
      </c>
      <c r="C255" s="39">
        <v>275</v>
      </c>
      <c r="D255" s="39">
        <v>64</v>
      </c>
      <c r="E255" s="39">
        <v>105</v>
      </c>
      <c r="F255" s="39">
        <v>106</v>
      </c>
      <c r="H255" s="16" t="str">
        <f>CONCATENATE("Grade 6 Boys ", B255)</f>
        <v>Grade 6 Boys Michael A. Kostek D</v>
      </c>
      <c r="I255" s="16">
        <f>COUNTIF('Point Totals by Grade-Gender'!A:A, 'Team Points Summary'!H255)</f>
        <v>1</v>
      </c>
      <c r="J255" s="16" t="str">
        <f>IF(I255 = 0, "MISSING", "")</f>
        <v/>
      </c>
    </row>
    <row r="256" spans="1:10" s="16" customFormat="1" ht="15" x14ac:dyDescent="0.25">
      <c r="A256" s="39">
        <v>26</v>
      </c>
      <c r="B256" s="39" t="s">
        <v>135</v>
      </c>
      <c r="C256" s="39">
        <v>276</v>
      </c>
      <c r="D256" s="39">
        <v>88</v>
      </c>
      <c r="E256" s="39">
        <v>89</v>
      </c>
      <c r="F256" s="39">
        <v>99</v>
      </c>
      <c r="H256" s="16" t="str">
        <f>CONCATENATE("Grade 6 Boys ", B256)</f>
        <v>Grade 6 Boys George P. Nicholson D</v>
      </c>
      <c r="I256" s="16">
        <f>COUNTIF('Point Totals by Grade-Gender'!A:A, 'Team Points Summary'!H256)</f>
        <v>1</v>
      </c>
      <c r="J256" s="16" t="str">
        <f>IF(I256 = 0, "MISSING", "")</f>
        <v/>
      </c>
    </row>
    <row r="257" spans="1:11" s="16" customFormat="1" ht="15" x14ac:dyDescent="0.25">
      <c r="A257" s="39">
        <v>27</v>
      </c>
      <c r="B257" s="39" t="s">
        <v>166</v>
      </c>
      <c r="C257" s="39">
        <v>284</v>
      </c>
      <c r="D257" s="39">
        <v>66</v>
      </c>
      <c r="E257" s="39">
        <v>104</v>
      </c>
      <c r="F257" s="39">
        <v>114</v>
      </c>
      <c r="H257" s="16" t="str">
        <f>CONCATENATE("Grade 6 Boys ", B257)</f>
        <v>Grade 6 Boys Donald R. Getty A</v>
      </c>
      <c r="I257" s="16">
        <f>COUNTIF('Point Totals by Grade-Gender'!A:A, 'Team Points Summary'!H257)</f>
        <v>1</v>
      </c>
      <c r="J257" s="16" t="str">
        <f>IF(I257 = 0, "MISSING", "")</f>
        <v/>
      </c>
    </row>
    <row r="258" spans="1:11" s="16" customFormat="1" ht="15" x14ac:dyDescent="0.25">
      <c r="A258" s="39">
        <v>28</v>
      </c>
      <c r="B258" s="39" t="s">
        <v>170</v>
      </c>
      <c r="C258" s="39">
        <v>307</v>
      </c>
      <c r="D258" s="39">
        <v>92</v>
      </c>
      <c r="E258" s="39">
        <v>95</v>
      </c>
      <c r="F258" s="39">
        <v>120</v>
      </c>
      <c r="H258" s="16" t="str">
        <f>CONCATENATE("Grade 6 Boys ", B258)</f>
        <v>Grade 6 Boys Callingwood A</v>
      </c>
      <c r="I258" s="16">
        <f>COUNTIF('Point Totals by Grade-Gender'!A:A, 'Team Points Summary'!H258)</f>
        <v>1</v>
      </c>
      <c r="J258" s="16" t="str">
        <f t="shared" si="30"/>
        <v/>
      </c>
    </row>
    <row r="259" spans="1:11" s="16" customFormat="1" x14ac:dyDescent="0.2">
      <c r="C259" s="16">
        <f>SUM(C231:C258)</f>
        <v>4511</v>
      </c>
      <c r="H259" s="1" t="s">
        <v>36</v>
      </c>
      <c r="I259" s="16">
        <f>COUNTIF('Point Totals by Grade-Gender'!A:A, 'Team Points Summary'!H259)</f>
        <v>1</v>
      </c>
      <c r="K259" s="16">
        <f>SUM(C259,C557,C861)</f>
        <v>21141</v>
      </c>
    </row>
    <row r="260" spans="1:11" s="16" customFormat="1" x14ac:dyDescent="0.2"/>
    <row r="261" spans="1:11" s="16" customFormat="1" x14ac:dyDescent="0.2">
      <c r="A261" s="1" t="s">
        <v>264</v>
      </c>
    </row>
    <row r="262" spans="1:11" s="16" customFormat="1" ht="15" x14ac:dyDescent="0.25">
      <c r="A262" s="40">
        <v>1</v>
      </c>
      <c r="B262" s="40" t="s">
        <v>77</v>
      </c>
      <c r="C262" s="40">
        <v>10</v>
      </c>
      <c r="D262" s="40">
        <v>1</v>
      </c>
      <c r="E262" s="40">
        <v>3</v>
      </c>
      <c r="F262" s="40">
        <v>6</v>
      </c>
      <c r="H262" s="16" t="str">
        <f t="shared" ref="H262:H276" si="34">CONCATENATE("Grade 3 Girls ", B262)</f>
        <v>Grade 3 Girls Patricia Heights A</v>
      </c>
      <c r="I262" s="16">
        <f>COUNTIF('Point Totals by Grade-Gender'!A:A, 'Team Points Summary'!H262)</f>
        <v>1</v>
      </c>
      <c r="J262" s="16" t="str">
        <f t="shared" ref="J262:J276" si="35">IF(I262 = 0, "MISSING", "")</f>
        <v/>
      </c>
    </row>
    <row r="263" spans="1:11" s="16" customFormat="1" ht="15" x14ac:dyDescent="0.25">
      <c r="A263" s="40">
        <v>2</v>
      </c>
      <c r="B263" s="40" t="s">
        <v>282</v>
      </c>
      <c r="C263" s="40">
        <v>38</v>
      </c>
      <c r="D263" s="40">
        <v>10</v>
      </c>
      <c r="E263" s="40">
        <v>13</v>
      </c>
      <c r="F263" s="40">
        <v>15</v>
      </c>
      <c r="H263" s="16" t="str">
        <f t="shared" si="34"/>
        <v>Grade 3 Girls Patricia Heights B</v>
      </c>
      <c r="I263" s="16">
        <f>COUNTIF('Point Totals by Grade-Gender'!A:A, 'Team Points Summary'!H263)</f>
        <v>1</v>
      </c>
      <c r="J263" s="16" t="str">
        <f t="shared" si="35"/>
        <v/>
      </c>
    </row>
    <row r="264" spans="1:11" s="16" customFormat="1" ht="15" x14ac:dyDescent="0.25">
      <c r="A264" s="40">
        <v>3</v>
      </c>
      <c r="B264" s="40" t="s">
        <v>58</v>
      </c>
      <c r="C264" s="40">
        <v>54</v>
      </c>
      <c r="D264" s="40">
        <v>16</v>
      </c>
      <c r="E264" s="40">
        <v>18</v>
      </c>
      <c r="F264" s="40">
        <v>20</v>
      </c>
      <c r="H264" s="16" t="str">
        <f t="shared" si="34"/>
        <v>Grade 3 Girls Rio Terrace A</v>
      </c>
      <c r="I264" s="16">
        <f>COUNTIF('Point Totals by Grade-Gender'!A:A, 'Team Points Summary'!H264)</f>
        <v>1</v>
      </c>
      <c r="J264" s="16" t="str">
        <f t="shared" si="35"/>
        <v/>
      </c>
    </row>
    <row r="265" spans="1:11" s="16" customFormat="1" ht="15" x14ac:dyDescent="0.25">
      <c r="A265" s="40">
        <v>4</v>
      </c>
      <c r="B265" s="40" t="s">
        <v>137</v>
      </c>
      <c r="C265" s="40">
        <v>60</v>
      </c>
      <c r="D265" s="40">
        <v>9</v>
      </c>
      <c r="E265" s="40">
        <v>11</v>
      </c>
      <c r="F265" s="40">
        <v>40</v>
      </c>
      <c r="H265" s="16" t="str">
        <f t="shared" si="34"/>
        <v>Grade 3 Girls Belgravia A</v>
      </c>
      <c r="I265" s="16">
        <f>COUNTIF('Point Totals by Grade-Gender'!A:A, 'Team Points Summary'!H265)</f>
        <v>1</v>
      </c>
      <c r="J265" s="16" t="str">
        <f t="shared" si="35"/>
        <v/>
      </c>
    </row>
    <row r="266" spans="1:11" s="16" customFormat="1" ht="15" x14ac:dyDescent="0.25">
      <c r="A266" s="40">
        <v>5</v>
      </c>
      <c r="B266" s="40" t="s">
        <v>57</v>
      </c>
      <c r="C266" s="40">
        <v>60</v>
      </c>
      <c r="D266" s="40">
        <v>14</v>
      </c>
      <c r="E266" s="40">
        <v>17</v>
      </c>
      <c r="F266" s="40">
        <v>29</v>
      </c>
      <c r="H266" s="16" t="str">
        <f t="shared" si="34"/>
        <v>Grade 3 Girls Brookside A</v>
      </c>
      <c r="I266" s="16">
        <f>COUNTIF('Point Totals by Grade-Gender'!A:A, 'Team Points Summary'!H266)</f>
        <v>1</v>
      </c>
      <c r="J266" s="16" t="str">
        <f t="shared" si="35"/>
        <v/>
      </c>
    </row>
    <row r="267" spans="1:11" s="16" customFormat="1" ht="15" x14ac:dyDescent="0.25">
      <c r="A267" s="40">
        <v>6</v>
      </c>
      <c r="B267" s="40" t="s">
        <v>60</v>
      </c>
      <c r="C267" s="40">
        <v>62</v>
      </c>
      <c r="D267" s="40">
        <v>12</v>
      </c>
      <c r="E267" s="40">
        <v>24</v>
      </c>
      <c r="F267" s="40">
        <v>26</v>
      </c>
      <c r="H267" s="16" t="str">
        <f t="shared" si="34"/>
        <v>Grade 3 Girls Brander Gardens A</v>
      </c>
      <c r="I267" s="16">
        <f>COUNTIF('Point Totals by Grade-Gender'!A:A, 'Team Points Summary'!H267)</f>
        <v>1</v>
      </c>
      <c r="J267" s="16" t="str">
        <f t="shared" si="35"/>
        <v/>
      </c>
    </row>
    <row r="268" spans="1:11" s="16" customFormat="1" ht="15" x14ac:dyDescent="0.25">
      <c r="A268" s="40">
        <v>7</v>
      </c>
      <c r="B268" s="40" t="s">
        <v>62</v>
      </c>
      <c r="C268" s="40">
        <v>84</v>
      </c>
      <c r="D268" s="40">
        <v>2</v>
      </c>
      <c r="E268" s="40">
        <v>23</v>
      </c>
      <c r="F268" s="40">
        <v>59</v>
      </c>
      <c r="H268" s="16" t="str">
        <f t="shared" si="34"/>
        <v>Grade 3 Girls Holyrood A</v>
      </c>
      <c r="I268" s="16">
        <f>COUNTIF('Point Totals by Grade-Gender'!A:A, 'Team Points Summary'!H268)</f>
        <v>1</v>
      </c>
      <c r="J268" s="16" t="str">
        <f t="shared" si="35"/>
        <v/>
      </c>
    </row>
    <row r="269" spans="1:11" s="16" customFormat="1" ht="15" x14ac:dyDescent="0.25">
      <c r="A269" s="40">
        <v>8</v>
      </c>
      <c r="B269" s="40" t="s">
        <v>56</v>
      </c>
      <c r="C269" s="40">
        <v>90</v>
      </c>
      <c r="D269" s="40">
        <v>27</v>
      </c>
      <c r="E269" s="40">
        <v>28</v>
      </c>
      <c r="F269" s="40">
        <v>35</v>
      </c>
      <c r="H269" s="16" t="str">
        <f t="shared" si="34"/>
        <v>Grade 3 Girls Windsor Park A</v>
      </c>
      <c r="I269" s="16">
        <f>COUNTIF('Point Totals by Grade-Gender'!A:A, 'Team Points Summary'!H269)</f>
        <v>1</v>
      </c>
      <c r="J269" s="16" t="str">
        <f t="shared" si="35"/>
        <v/>
      </c>
    </row>
    <row r="270" spans="1:11" s="16" customFormat="1" ht="15" x14ac:dyDescent="0.25">
      <c r="A270" s="40">
        <v>9</v>
      </c>
      <c r="B270" s="40" t="s">
        <v>103</v>
      </c>
      <c r="C270" s="40">
        <v>102</v>
      </c>
      <c r="D270" s="40">
        <v>19</v>
      </c>
      <c r="E270" s="40">
        <v>25</v>
      </c>
      <c r="F270" s="40">
        <v>58</v>
      </c>
      <c r="H270" s="16" t="str">
        <f t="shared" si="34"/>
        <v>Grade 3 Girls Riverdale A</v>
      </c>
      <c r="I270" s="16">
        <f>COUNTIF('Point Totals by Grade-Gender'!A:A, 'Team Points Summary'!H270)</f>
        <v>1</v>
      </c>
      <c r="J270" s="16" t="str">
        <f t="shared" si="35"/>
        <v/>
      </c>
    </row>
    <row r="271" spans="1:11" s="16" customFormat="1" ht="15" x14ac:dyDescent="0.25">
      <c r="A271" s="40">
        <v>10</v>
      </c>
      <c r="B271" s="40" t="s">
        <v>121</v>
      </c>
      <c r="C271" s="40">
        <v>105</v>
      </c>
      <c r="D271" s="40">
        <v>30</v>
      </c>
      <c r="E271" s="40">
        <v>37</v>
      </c>
      <c r="F271" s="40">
        <v>38</v>
      </c>
      <c r="H271" s="16" t="str">
        <f t="shared" si="34"/>
        <v>Grade 3 Girls Brookside B</v>
      </c>
      <c r="I271" s="16">
        <f>COUNTIF('Point Totals by Grade-Gender'!A:A, 'Team Points Summary'!H271)</f>
        <v>1</v>
      </c>
      <c r="J271" s="16" t="str">
        <f t="shared" si="35"/>
        <v/>
      </c>
    </row>
    <row r="272" spans="1:11" s="16" customFormat="1" ht="15" x14ac:dyDescent="0.25">
      <c r="A272" s="40">
        <v>11</v>
      </c>
      <c r="B272" s="40" t="s">
        <v>70</v>
      </c>
      <c r="C272" s="40">
        <v>107</v>
      </c>
      <c r="D272" s="40">
        <v>32</v>
      </c>
      <c r="E272" s="40">
        <v>33</v>
      </c>
      <c r="F272" s="40">
        <v>42</v>
      </c>
      <c r="H272" s="16" t="str">
        <f t="shared" si="34"/>
        <v>Grade 3 Girls Brander Gardens B</v>
      </c>
      <c r="I272" s="16">
        <f>COUNTIF('Point Totals by Grade-Gender'!A:A, 'Team Points Summary'!H272)</f>
        <v>1</v>
      </c>
      <c r="J272" s="16" t="str">
        <f t="shared" si="35"/>
        <v/>
      </c>
    </row>
    <row r="273" spans="1:10" s="16" customFormat="1" ht="15" x14ac:dyDescent="0.25">
      <c r="A273" s="40">
        <v>12</v>
      </c>
      <c r="B273" s="40" t="s">
        <v>59</v>
      </c>
      <c r="C273" s="40">
        <v>110</v>
      </c>
      <c r="D273" s="40">
        <v>21</v>
      </c>
      <c r="E273" s="40">
        <v>44</v>
      </c>
      <c r="F273" s="40">
        <v>45</v>
      </c>
      <c r="H273" s="16" t="str">
        <f t="shared" si="34"/>
        <v>Grade 3 Girls Parkallen A</v>
      </c>
      <c r="I273" s="16">
        <f>COUNTIF('Point Totals by Grade-Gender'!A:A, 'Team Points Summary'!H273)</f>
        <v>1</v>
      </c>
      <c r="J273" s="16" t="str">
        <f t="shared" si="35"/>
        <v/>
      </c>
    </row>
    <row r="274" spans="1:10" s="16" customFormat="1" ht="15" x14ac:dyDescent="0.25">
      <c r="A274" s="40">
        <v>13</v>
      </c>
      <c r="B274" s="40" t="s">
        <v>67</v>
      </c>
      <c r="C274" s="40">
        <v>113</v>
      </c>
      <c r="D274" s="40">
        <v>8</v>
      </c>
      <c r="E274" s="40">
        <v>48</v>
      </c>
      <c r="F274" s="40">
        <v>57</v>
      </c>
      <c r="H274" s="16" t="str">
        <f t="shared" si="34"/>
        <v>Grade 3 Girls Uncas A</v>
      </c>
      <c r="I274" s="16">
        <f>COUNTIF('Point Totals by Grade-Gender'!A:A, 'Team Points Summary'!H274)</f>
        <v>1</v>
      </c>
      <c r="J274" s="16" t="str">
        <f t="shared" si="35"/>
        <v/>
      </c>
    </row>
    <row r="275" spans="1:10" s="16" customFormat="1" ht="15" x14ac:dyDescent="0.25">
      <c r="A275" s="40">
        <v>14</v>
      </c>
      <c r="B275" s="40" t="s">
        <v>124</v>
      </c>
      <c r="C275" s="40">
        <v>141</v>
      </c>
      <c r="D275" s="40">
        <v>34</v>
      </c>
      <c r="E275" s="40">
        <v>36</v>
      </c>
      <c r="F275" s="40">
        <v>71</v>
      </c>
      <c r="H275" s="16" t="str">
        <f t="shared" si="34"/>
        <v>Grade 3 Girls Mill Creek A</v>
      </c>
      <c r="I275" s="16">
        <f>COUNTIF('Point Totals by Grade-Gender'!A:A, 'Team Points Summary'!H275)</f>
        <v>1</v>
      </c>
      <c r="J275" s="16" t="str">
        <f t="shared" si="35"/>
        <v/>
      </c>
    </row>
    <row r="276" spans="1:10" s="16" customFormat="1" ht="15" x14ac:dyDescent="0.25">
      <c r="A276" s="40">
        <v>15</v>
      </c>
      <c r="B276" s="40" t="s">
        <v>170</v>
      </c>
      <c r="C276" s="40">
        <v>149</v>
      </c>
      <c r="D276" s="40">
        <v>39</v>
      </c>
      <c r="E276" s="40">
        <v>47</v>
      </c>
      <c r="F276" s="40">
        <v>63</v>
      </c>
      <c r="H276" s="16" t="str">
        <f t="shared" si="34"/>
        <v>Grade 3 Girls Callingwood A</v>
      </c>
      <c r="I276" s="16">
        <f>COUNTIF('Point Totals by Grade-Gender'!A:A, 'Team Points Summary'!H276)</f>
        <v>1</v>
      </c>
      <c r="J276" s="16" t="str">
        <f t="shared" si="35"/>
        <v/>
      </c>
    </row>
    <row r="277" spans="1:10" s="16" customFormat="1" ht="15" x14ac:dyDescent="0.25">
      <c r="A277" s="40">
        <v>16</v>
      </c>
      <c r="B277" s="40" t="s">
        <v>69</v>
      </c>
      <c r="C277" s="40">
        <v>165</v>
      </c>
      <c r="D277" s="40">
        <v>52</v>
      </c>
      <c r="E277" s="40">
        <v>53</v>
      </c>
      <c r="F277" s="40">
        <v>60</v>
      </c>
      <c r="H277" s="16" t="str">
        <f t="shared" ref="H277:H287" si="36">CONCATENATE("Grade 3 Girls ", B277)</f>
        <v>Grade 3 Girls Parkallen B</v>
      </c>
      <c r="I277" s="16">
        <f>COUNTIF('Point Totals by Grade-Gender'!A:A, 'Team Points Summary'!H277)</f>
        <v>1</v>
      </c>
      <c r="J277" s="16" t="str">
        <f t="shared" ref="J277:J287" si="37">IF(I277 = 0, "MISSING", "")</f>
        <v/>
      </c>
    </row>
    <row r="278" spans="1:10" s="16" customFormat="1" ht="15" x14ac:dyDescent="0.25">
      <c r="A278" s="40">
        <v>17</v>
      </c>
      <c r="B278" s="40" t="s">
        <v>61</v>
      </c>
      <c r="C278" s="40">
        <v>165</v>
      </c>
      <c r="D278" s="40">
        <v>41</v>
      </c>
      <c r="E278" s="40">
        <v>49</v>
      </c>
      <c r="F278" s="40">
        <v>75</v>
      </c>
      <c r="H278" s="16" t="str">
        <f t="shared" si="36"/>
        <v>Grade 3 Girls Windsor Park B</v>
      </c>
      <c r="I278" s="16">
        <f>COUNTIF('Point Totals by Grade-Gender'!A:A, 'Team Points Summary'!H278)</f>
        <v>1</v>
      </c>
      <c r="J278" s="16" t="str">
        <f t="shared" si="37"/>
        <v/>
      </c>
    </row>
    <row r="279" spans="1:10" s="16" customFormat="1" ht="15" x14ac:dyDescent="0.25">
      <c r="A279" s="40">
        <v>18</v>
      </c>
      <c r="B279" s="40" t="s">
        <v>173</v>
      </c>
      <c r="C279" s="40">
        <v>173</v>
      </c>
      <c r="D279" s="40">
        <v>54</v>
      </c>
      <c r="E279" s="40">
        <v>55</v>
      </c>
      <c r="F279" s="40">
        <v>64</v>
      </c>
      <c r="H279" s="16" t="str">
        <f t="shared" si="36"/>
        <v>Grade 3 Girls Belgravia B</v>
      </c>
      <c r="I279" s="16">
        <f>COUNTIF('Point Totals by Grade-Gender'!A:A, 'Team Points Summary'!H279)</f>
        <v>1</v>
      </c>
      <c r="J279" s="16" t="str">
        <f t="shared" si="37"/>
        <v/>
      </c>
    </row>
    <row r="280" spans="1:10" s="16" customFormat="1" ht="15" x14ac:dyDescent="0.25">
      <c r="A280" s="40">
        <v>19</v>
      </c>
      <c r="B280" s="40" t="s">
        <v>300</v>
      </c>
      <c r="C280" s="40">
        <v>178</v>
      </c>
      <c r="D280" s="40">
        <v>51</v>
      </c>
      <c r="E280" s="40">
        <v>62</v>
      </c>
      <c r="F280" s="40">
        <v>65</v>
      </c>
      <c r="H280" s="16" t="str">
        <f t="shared" si="36"/>
        <v>Grade 3 Girls Elmwood A</v>
      </c>
      <c r="I280" s="16">
        <f>COUNTIF('Point Totals by Grade-Gender'!A:A, 'Team Points Summary'!H280)</f>
        <v>1</v>
      </c>
      <c r="J280" s="16" t="str">
        <f t="shared" si="37"/>
        <v/>
      </c>
    </row>
    <row r="281" spans="1:10" s="16" customFormat="1" ht="15" x14ac:dyDescent="0.25">
      <c r="A281" s="40">
        <v>20</v>
      </c>
      <c r="B281" s="40" t="s">
        <v>284</v>
      </c>
      <c r="C281" s="40">
        <v>190</v>
      </c>
      <c r="D281" s="40">
        <v>43</v>
      </c>
      <c r="E281" s="40">
        <v>50</v>
      </c>
      <c r="F281" s="40">
        <v>97</v>
      </c>
      <c r="H281" s="16" t="str">
        <f t="shared" si="36"/>
        <v>Grade 3 Girls Brookside C</v>
      </c>
      <c r="I281" s="16">
        <f>COUNTIF('Point Totals by Grade-Gender'!A:A, 'Team Points Summary'!H281)</f>
        <v>1</v>
      </c>
      <c r="J281" s="16" t="str">
        <f t="shared" si="37"/>
        <v/>
      </c>
    </row>
    <row r="282" spans="1:10" s="16" customFormat="1" ht="15" x14ac:dyDescent="0.25">
      <c r="A282" s="40">
        <v>21</v>
      </c>
      <c r="B282" s="40" t="s">
        <v>102</v>
      </c>
      <c r="C282" s="40">
        <v>200</v>
      </c>
      <c r="D282" s="40">
        <v>56</v>
      </c>
      <c r="E282" s="40">
        <v>68</v>
      </c>
      <c r="F282" s="40">
        <v>76</v>
      </c>
      <c r="H282" s="16" t="str">
        <f t="shared" si="36"/>
        <v>Grade 3 Girls Brander Gardens C</v>
      </c>
      <c r="I282" s="16">
        <f>COUNTIF('Point Totals by Grade-Gender'!A:A, 'Team Points Summary'!H282)</f>
        <v>1</v>
      </c>
      <c r="J282" s="16" t="str">
        <f t="shared" si="37"/>
        <v/>
      </c>
    </row>
    <row r="283" spans="1:10" s="16" customFormat="1" ht="15" x14ac:dyDescent="0.25">
      <c r="A283" s="40">
        <v>22</v>
      </c>
      <c r="B283" s="40" t="s">
        <v>280</v>
      </c>
      <c r="C283" s="40">
        <v>200</v>
      </c>
      <c r="D283" s="40">
        <v>61</v>
      </c>
      <c r="E283" s="40">
        <v>69</v>
      </c>
      <c r="F283" s="40">
        <v>70</v>
      </c>
      <c r="H283" s="16" t="str">
        <f t="shared" si="36"/>
        <v>Grade 3 Girls Holyrood B</v>
      </c>
      <c r="I283" s="16">
        <f>COUNTIF('Point Totals by Grade-Gender'!A:A, 'Team Points Summary'!H283)</f>
        <v>1</v>
      </c>
      <c r="J283" s="16" t="str">
        <f t="shared" si="37"/>
        <v/>
      </c>
    </row>
    <row r="284" spans="1:10" s="16" customFormat="1" ht="15" x14ac:dyDescent="0.25">
      <c r="A284" s="40">
        <v>23</v>
      </c>
      <c r="B284" s="40" t="s">
        <v>166</v>
      </c>
      <c r="C284" s="40">
        <v>239</v>
      </c>
      <c r="D284" s="40">
        <v>78</v>
      </c>
      <c r="E284" s="40">
        <v>79</v>
      </c>
      <c r="F284" s="40">
        <v>82</v>
      </c>
      <c r="H284" s="16" t="str">
        <f t="shared" si="36"/>
        <v>Grade 3 Girls Donald R. Getty A</v>
      </c>
      <c r="I284" s="16">
        <f>COUNTIF('Point Totals by Grade-Gender'!A:A, 'Team Points Summary'!H284)</f>
        <v>1</v>
      </c>
      <c r="J284" s="16" t="str">
        <f t="shared" si="37"/>
        <v/>
      </c>
    </row>
    <row r="285" spans="1:10" s="16" customFormat="1" ht="15" x14ac:dyDescent="0.25">
      <c r="A285" s="40">
        <v>24</v>
      </c>
      <c r="B285" s="40" t="s">
        <v>65</v>
      </c>
      <c r="C285" s="40">
        <v>257</v>
      </c>
      <c r="D285" s="40">
        <v>84</v>
      </c>
      <c r="E285" s="40">
        <v>85</v>
      </c>
      <c r="F285" s="40">
        <v>88</v>
      </c>
      <c r="H285" s="16" t="str">
        <f t="shared" si="36"/>
        <v>Grade 3 Girls Rio Terrace B</v>
      </c>
      <c r="I285" s="16">
        <f>COUNTIF('Point Totals by Grade-Gender'!A:A, 'Team Points Summary'!H285)</f>
        <v>1</v>
      </c>
      <c r="J285" s="16" t="str">
        <f t="shared" si="37"/>
        <v/>
      </c>
    </row>
    <row r="286" spans="1:10" s="16" customFormat="1" ht="15" x14ac:dyDescent="0.25">
      <c r="A286" s="40">
        <v>25</v>
      </c>
      <c r="B286" s="40" t="s">
        <v>66</v>
      </c>
      <c r="C286" s="40">
        <v>263</v>
      </c>
      <c r="D286" s="40">
        <v>72</v>
      </c>
      <c r="E286" s="40">
        <v>95</v>
      </c>
      <c r="F286" s="40">
        <v>96</v>
      </c>
      <c r="H286" s="16" t="str">
        <f t="shared" si="36"/>
        <v>Grade 3 Girls Michael Strembitsky A</v>
      </c>
      <c r="I286" s="16">
        <f>COUNTIF('Point Totals by Grade-Gender'!A:A, 'Team Points Summary'!H286)</f>
        <v>1</v>
      </c>
      <c r="J286" s="16" t="str">
        <f t="shared" si="37"/>
        <v/>
      </c>
    </row>
    <row r="287" spans="1:10" s="16" customFormat="1" ht="15" x14ac:dyDescent="0.25">
      <c r="A287" s="40">
        <v>26</v>
      </c>
      <c r="B287" s="40" t="s">
        <v>174</v>
      </c>
      <c r="C287" s="40">
        <v>269</v>
      </c>
      <c r="D287" s="40">
        <v>83</v>
      </c>
      <c r="E287" s="40">
        <v>86</v>
      </c>
      <c r="F287" s="40">
        <v>100</v>
      </c>
      <c r="H287" s="16" t="str">
        <f t="shared" si="36"/>
        <v>Grade 3 Girls Donald R. Getty B</v>
      </c>
      <c r="I287" s="16">
        <f>COUNTIF('Point Totals by Grade-Gender'!A:A, 'Team Points Summary'!H287)</f>
        <v>1</v>
      </c>
      <c r="J287" s="16" t="str">
        <f t="shared" si="37"/>
        <v/>
      </c>
    </row>
    <row r="288" spans="1:10" s="16" customFormat="1" x14ac:dyDescent="0.2">
      <c r="C288" s="16">
        <f>SUM(C262:C287)</f>
        <v>3584</v>
      </c>
      <c r="H288" s="1" t="s">
        <v>29</v>
      </c>
      <c r="I288" s="16">
        <f>COUNTIF('Point Totals by Grade-Gender'!A:A, 'Team Points Summary'!H288)</f>
        <v>1</v>
      </c>
    </row>
    <row r="289" spans="1:10" s="16" customFormat="1" x14ac:dyDescent="0.2">
      <c r="H289" s="1"/>
    </row>
    <row r="290" spans="1:10" s="16" customFormat="1" x14ac:dyDescent="0.2">
      <c r="A290" s="1" t="s">
        <v>265</v>
      </c>
    </row>
    <row r="291" spans="1:10" s="16" customFormat="1" ht="15" x14ac:dyDescent="0.25">
      <c r="A291" s="41">
        <v>1</v>
      </c>
      <c r="B291" s="41" t="s">
        <v>57</v>
      </c>
      <c r="C291" s="41">
        <v>19</v>
      </c>
      <c r="D291" s="41">
        <v>1</v>
      </c>
      <c r="E291" s="41">
        <v>7</v>
      </c>
      <c r="F291" s="41">
        <v>11</v>
      </c>
      <c r="H291" s="16" t="str">
        <f t="shared" ref="H291:H321" si="38">CONCATENATE("Grade 3 Boys ", B291)</f>
        <v>Grade 3 Boys Brookside A</v>
      </c>
      <c r="I291" s="16">
        <f>COUNTIF('Point Totals by Grade-Gender'!A:A, 'Team Points Summary'!H291)</f>
        <v>1</v>
      </c>
      <c r="J291" s="16" t="str">
        <f t="shared" ref="J291:J321" si="39">IF(I291 = 0, "MISSING", "")</f>
        <v/>
      </c>
    </row>
    <row r="292" spans="1:10" s="16" customFormat="1" ht="15" x14ac:dyDescent="0.25">
      <c r="A292" s="41">
        <v>2</v>
      </c>
      <c r="B292" s="41" t="s">
        <v>124</v>
      </c>
      <c r="C292" s="41">
        <v>21</v>
      </c>
      <c r="D292" s="41">
        <v>2</v>
      </c>
      <c r="E292" s="41">
        <v>3</v>
      </c>
      <c r="F292" s="41">
        <v>16</v>
      </c>
      <c r="H292" s="16" t="str">
        <f t="shared" si="38"/>
        <v>Grade 3 Boys Mill Creek A</v>
      </c>
      <c r="I292" s="16">
        <f>COUNTIF('Point Totals by Grade-Gender'!A:A, 'Team Points Summary'!H292)</f>
        <v>1</v>
      </c>
      <c r="J292" s="16" t="str">
        <f t="shared" si="39"/>
        <v/>
      </c>
    </row>
    <row r="293" spans="1:10" s="16" customFormat="1" ht="15" x14ac:dyDescent="0.25">
      <c r="A293" s="41">
        <v>3</v>
      </c>
      <c r="B293" s="41" t="s">
        <v>62</v>
      </c>
      <c r="C293" s="41">
        <v>36</v>
      </c>
      <c r="D293" s="41">
        <v>6</v>
      </c>
      <c r="E293" s="41">
        <v>9</v>
      </c>
      <c r="F293" s="41">
        <v>21</v>
      </c>
      <c r="H293" s="16" t="str">
        <f t="shared" si="38"/>
        <v>Grade 3 Boys Holyrood A</v>
      </c>
      <c r="I293" s="16">
        <f>COUNTIF('Point Totals by Grade-Gender'!A:A, 'Team Points Summary'!H293)</f>
        <v>1</v>
      </c>
      <c r="J293" s="16" t="str">
        <f t="shared" si="39"/>
        <v/>
      </c>
    </row>
    <row r="294" spans="1:10" s="16" customFormat="1" ht="15" x14ac:dyDescent="0.25">
      <c r="A294" s="41">
        <v>4</v>
      </c>
      <c r="B294" s="41" t="s">
        <v>77</v>
      </c>
      <c r="C294" s="41">
        <v>42</v>
      </c>
      <c r="D294" s="41">
        <v>8</v>
      </c>
      <c r="E294" s="41">
        <v>15</v>
      </c>
      <c r="F294" s="41">
        <v>19</v>
      </c>
      <c r="H294" s="16" t="str">
        <f t="shared" si="38"/>
        <v>Grade 3 Boys Patricia Heights A</v>
      </c>
      <c r="I294" s="16">
        <f>COUNTIF('Point Totals by Grade-Gender'!A:A, 'Team Points Summary'!H294)</f>
        <v>1</v>
      </c>
      <c r="J294" s="16" t="str">
        <f t="shared" si="39"/>
        <v/>
      </c>
    </row>
    <row r="295" spans="1:10" s="16" customFormat="1" ht="15" x14ac:dyDescent="0.25">
      <c r="A295" s="41">
        <v>5</v>
      </c>
      <c r="B295" s="41" t="s">
        <v>60</v>
      </c>
      <c r="C295" s="41">
        <v>50</v>
      </c>
      <c r="D295" s="41">
        <v>5</v>
      </c>
      <c r="E295" s="41">
        <v>10</v>
      </c>
      <c r="F295" s="41">
        <v>35</v>
      </c>
      <c r="H295" s="16" t="str">
        <f t="shared" si="38"/>
        <v>Grade 3 Boys Brander Gardens A</v>
      </c>
      <c r="I295" s="16">
        <f>COUNTIF('Point Totals by Grade-Gender'!A:A, 'Team Points Summary'!H295)</f>
        <v>1</v>
      </c>
      <c r="J295" s="16" t="str">
        <f t="shared" si="39"/>
        <v/>
      </c>
    </row>
    <row r="296" spans="1:10" s="16" customFormat="1" ht="15" x14ac:dyDescent="0.25">
      <c r="A296" s="41">
        <v>6</v>
      </c>
      <c r="B296" s="41" t="s">
        <v>121</v>
      </c>
      <c r="C296" s="41">
        <v>62</v>
      </c>
      <c r="D296" s="41">
        <v>14</v>
      </c>
      <c r="E296" s="41">
        <v>20</v>
      </c>
      <c r="F296" s="41">
        <v>28</v>
      </c>
      <c r="H296" s="16" t="str">
        <f t="shared" si="38"/>
        <v>Grade 3 Boys Brookside B</v>
      </c>
      <c r="I296" s="16">
        <f>COUNTIF('Point Totals by Grade-Gender'!A:A, 'Team Points Summary'!H296)</f>
        <v>1</v>
      </c>
      <c r="J296" s="16" t="str">
        <f t="shared" si="39"/>
        <v/>
      </c>
    </row>
    <row r="297" spans="1:10" s="16" customFormat="1" ht="15" x14ac:dyDescent="0.25">
      <c r="A297" s="41">
        <v>7</v>
      </c>
      <c r="B297" s="41" t="s">
        <v>280</v>
      </c>
      <c r="C297" s="41">
        <v>77</v>
      </c>
      <c r="D297" s="41">
        <v>22</v>
      </c>
      <c r="E297" s="41">
        <v>23</v>
      </c>
      <c r="F297" s="41">
        <v>32</v>
      </c>
      <c r="H297" s="16" t="str">
        <f t="shared" si="38"/>
        <v>Grade 3 Boys Holyrood B</v>
      </c>
      <c r="I297" s="16">
        <f>COUNTIF('Point Totals by Grade-Gender'!A:A, 'Team Points Summary'!H297)</f>
        <v>1</v>
      </c>
      <c r="J297" s="16" t="str">
        <f t="shared" si="39"/>
        <v/>
      </c>
    </row>
    <row r="298" spans="1:10" s="16" customFormat="1" ht="15" x14ac:dyDescent="0.25">
      <c r="A298" s="41">
        <v>8</v>
      </c>
      <c r="B298" s="41" t="s">
        <v>56</v>
      </c>
      <c r="C298" s="41">
        <v>86</v>
      </c>
      <c r="D298" s="41">
        <v>18</v>
      </c>
      <c r="E298" s="41">
        <v>31</v>
      </c>
      <c r="F298" s="41">
        <v>37</v>
      </c>
      <c r="H298" s="16" t="str">
        <f t="shared" si="38"/>
        <v>Grade 3 Boys Windsor Park A</v>
      </c>
      <c r="I298" s="16">
        <f>COUNTIF('Point Totals by Grade-Gender'!A:A, 'Team Points Summary'!H298)</f>
        <v>1</v>
      </c>
      <c r="J298" s="16" t="str">
        <f t="shared" si="39"/>
        <v/>
      </c>
    </row>
    <row r="299" spans="1:10" s="16" customFormat="1" ht="15" x14ac:dyDescent="0.25">
      <c r="A299" s="41">
        <v>9</v>
      </c>
      <c r="B299" s="41" t="s">
        <v>137</v>
      </c>
      <c r="C299" s="41">
        <v>96</v>
      </c>
      <c r="D299" s="41">
        <v>13</v>
      </c>
      <c r="E299" s="41">
        <v>29</v>
      </c>
      <c r="F299" s="41">
        <v>54</v>
      </c>
      <c r="H299" s="16" t="str">
        <f t="shared" si="38"/>
        <v>Grade 3 Boys Belgravia A</v>
      </c>
      <c r="I299" s="16">
        <f>COUNTIF('Point Totals by Grade-Gender'!A:A, 'Team Points Summary'!H299)</f>
        <v>1</v>
      </c>
      <c r="J299" s="16" t="str">
        <f t="shared" si="39"/>
        <v/>
      </c>
    </row>
    <row r="300" spans="1:10" s="16" customFormat="1" ht="15" x14ac:dyDescent="0.25">
      <c r="A300" s="41">
        <v>10</v>
      </c>
      <c r="B300" s="41" t="s">
        <v>166</v>
      </c>
      <c r="C300" s="41">
        <v>110</v>
      </c>
      <c r="D300" s="41">
        <v>24</v>
      </c>
      <c r="E300" s="41">
        <v>39</v>
      </c>
      <c r="F300" s="41">
        <v>47</v>
      </c>
      <c r="H300" s="16" t="str">
        <f t="shared" si="38"/>
        <v>Grade 3 Boys Donald R. Getty A</v>
      </c>
      <c r="I300" s="16">
        <f>COUNTIF('Point Totals by Grade-Gender'!A:A, 'Team Points Summary'!H300)</f>
        <v>1</v>
      </c>
      <c r="J300" s="16" t="str">
        <f t="shared" si="39"/>
        <v/>
      </c>
    </row>
    <row r="301" spans="1:10" s="16" customFormat="1" ht="15" x14ac:dyDescent="0.25">
      <c r="A301" s="41">
        <v>11</v>
      </c>
      <c r="B301" s="41" t="s">
        <v>300</v>
      </c>
      <c r="C301" s="41">
        <v>111</v>
      </c>
      <c r="D301" s="41">
        <v>25</v>
      </c>
      <c r="E301" s="41">
        <v>41</v>
      </c>
      <c r="F301" s="41">
        <v>45</v>
      </c>
      <c r="H301" s="16" t="str">
        <f t="shared" si="38"/>
        <v>Grade 3 Boys Elmwood A</v>
      </c>
      <c r="I301" s="16">
        <f>COUNTIF('Point Totals by Grade-Gender'!A:A, 'Team Points Summary'!H301)</f>
        <v>1</v>
      </c>
      <c r="J301" s="16" t="str">
        <f t="shared" si="39"/>
        <v/>
      </c>
    </row>
    <row r="302" spans="1:10" s="16" customFormat="1" ht="15" x14ac:dyDescent="0.25">
      <c r="A302" s="41">
        <v>12</v>
      </c>
      <c r="B302" s="41" t="s">
        <v>170</v>
      </c>
      <c r="C302" s="41">
        <v>122</v>
      </c>
      <c r="D302" s="41">
        <v>36</v>
      </c>
      <c r="E302" s="41">
        <v>42</v>
      </c>
      <c r="F302" s="41">
        <v>44</v>
      </c>
      <c r="H302" s="16" t="str">
        <f t="shared" si="38"/>
        <v>Grade 3 Boys Callingwood A</v>
      </c>
      <c r="I302" s="16">
        <f>COUNTIF('Point Totals by Grade-Gender'!A:A, 'Team Points Summary'!H302)</f>
        <v>1</v>
      </c>
      <c r="J302" s="16" t="str">
        <f t="shared" si="39"/>
        <v/>
      </c>
    </row>
    <row r="303" spans="1:10" s="16" customFormat="1" ht="15" x14ac:dyDescent="0.25">
      <c r="A303" s="41">
        <v>13</v>
      </c>
      <c r="B303" s="41" t="s">
        <v>125</v>
      </c>
      <c r="C303" s="41">
        <v>130</v>
      </c>
      <c r="D303" s="41">
        <v>27</v>
      </c>
      <c r="E303" s="41">
        <v>50</v>
      </c>
      <c r="F303" s="41">
        <v>53</v>
      </c>
      <c r="H303" s="16" t="str">
        <f t="shared" si="38"/>
        <v>Grade 3 Boys Mill Creek B</v>
      </c>
      <c r="I303" s="16">
        <f>COUNTIF('Point Totals by Grade-Gender'!A:A, 'Team Points Summary'!H303)</f>
        <v>1</v>
      </c>
      <c r="J303" s="16" t="str">
        <f t="shared" si="39"/>
        <v/>
      </c>
    </row>
    <row r="304" spans="1:10" s="16" customFormat="1" ht="15" x14ac:dyDescent="0.25">
      <c r="A304" s="41">
        <v>14</v>
      </c>
      <c r="B304" s="41" t="s">
        <v>58</v>
      </c>
      <c r="C304" s="41">
        <v>134</v>
      </c>
      <c r="D304" s="41">
        <v>30</v>
      </c>
      <c r="E304" s="41">
        <v>34</v>
      </c>
      <c r="F304" s="41">
        <v>70</v>
      </c>
      <c r="H304" s="16" t="str">
        <f t="shared" si="38"/>
        <v>Grade 3 Boys Rio Terrace A</v>
      </c>
      <c r="I304" s="16">
        <f>COUNTIF('Point Totals by Grade-Gender'!A:A, 'Team Points Summary'!H304)</f>
        <v>1</v>
      </c>
      <c r="J304" s="16" t="str">
        <f t="shared" si="39"/>
        <v/>
      </c>
    </row>
    <row r="305" spans="1:10" s="16" customFormat="1" ht="15" x14ac:dyDescent="0.25">
      <c r="A305" s="41">
        <v>15</v>
      </c>
      <c r="B305" s="41" t="s">
        <v>283</v>
      </c>
      <c r="C305" s="41">
        <v>148</v>
      </c>
      <c r="D305" s="41">
        <v>40</v>
      </c>
      <c r="E305" s="41">
        <v>52</v>
      </c>
      <c r="F305" s="41">
        <v>56</v>
      </c>
      <c r="H305" s="16" t="str">
        <f t="shared" si="38"/>
        <v>Grade 3 Boys Holyrood C</v>
      </c>
      <c r="I305" s="16">
        <f>COUNTIF('Point Totals by Grade-Gender'!A:A, 'Team Points Summary'!H305)</f>
        <v>1</v>
      </c>
      <c r="J305" s="16" t="str">
        <f t="shared" si="39"/>
        <v/>
      </c>
    </row>
    <row r="306" spans="1:10" s="16" customFormat="1" ht="15" x14ac:dyDescent="0.25">
      <c r="A306" s="41">
        <v>16</v>
      </c>
      <c r="B306" s="41" t="s">
        <v>174</v>
      </c>
      <c r="C306" s="41">
        <v>164</v>
      </c>
      <c r="D306" s="41">
        <v>48</v>
      </c>
      <c r="E306" s="41">
        <v>57</v>
      </c>
      <c r="F306" s="41">
        <v>59</v>
      </c>
      <c r="H306" s="16" t="str">
        <f t="shared" si="38"/>
        <v>Grade 3 Boys Donald R. Getty B</v>
      </c>
      <c r="I306" s="16">
        <f>COUNTIF('Point Totals by Grade-Gender'!A:A, 'Team Points Summary'!H306)</f>
        <v>1</v>
      </c>
      <c r="J306" s="16" t="str">
        <f t="shared" si="39"/>
        <v/>
      </c>
    </row>
    <row r="307" spans="1:10" s="16" customFormat="1" ht="15" x14ac:dyDescent="0.25">
      <c r="A307" s="41">
        <v>17</v>
      </c>
      <c r="B307" s="41" t="s">
        <v>282</v>
      </c>
      <c r="C307" s="41">
        <v>166</v>
      </c>
      <c r="D307" s="41">
        <v>33</v>
      </c>
      <c r="E307" s="41">
        <v>65</v>
      </c>
      <c r="F307" s="41">
        <v>68</v>
      </c>
      <c r="H307" s="16" t="str">
        <f t="shared" si="38"/>
        <v>Grade 3 Boys Patricia Heights B</v>
      </c>
      <c r="I307" s="16">
        <f>COUNTIF('Point Totals by Grade-Gender'!A:A, 'Team Points Summary'!H307)</f>
        <v>1</v>
      </c>
      <c r="J307" s="16" t="str">
        <f t="shared" si="39"/>
        <v/>
      </c>
    </row>
    <row r="308" spans="1:10" s="16" customFormat="1" ht="15" x14ac:dyDescent="0.25">
      <c r="A308" s="41">
        <v>18</v>
      </c>
      <c r="B308" s="41" t="s">
        <v>61</v>
      </c>
      <c r="C308" s="41">
        <v>167</v>
      </c>
      <c r="D308" s="41">
        <v>38</v>
      </c>
      <c r="E308" s="41">
        <v>63</v>
      </c>
      <c r="F308" s="41">
        <v>66</v>
      </c>
      <c r="H308" s="16" t="str">
        <f t="shared" si="38"/>
        <v>Grade 3 Boys Windsor Park B</v>
      </c>
      <c r="I308" s="16">
        <f>COUNTIF('Point Totals by Grade-Gender'!A:A, 'Team Points Summary'!H308)</f>
        <v>1</v>
      </c>
      <c r="J308" s="16" t="str">
        <f t="shared" si="39"/>
        <v/>
      </c>
    </row>
    <row r="309" spans="1:10" s="16" customFormat="1" ht="15" x14ac:dyDescent="0.25">
      <c r="A309" s="41">
        <v>19</v>
      </c>
      <c r="B309" s="41" t="s">
        <v>284</v>
      </c>
      <c r="C309" s="41">
        <v>167</v>
      </c>
      <c r="D309" s="41">
        <v>43</v>
      </c>
      <c r="E309" s="41">
        <v>60</v>
      </c>
      <c r="F309" s="41">
        <v>64</v>
      </c>
      <c r="H309" s="16" t="str">
        <f t="shared" si="38"/>
        <v>Grade 3 Boys Brookside C</v>
      </c>
      <c r="I309" s="16">
        <f>COUNTIF('Point Totals by Grade-Gender'!A:A, 'Team Points Summary'!H309)</f>
        <v>1</v>
      </c>
      <c r="J309" s="16" t="str">
        <f t="shared" si="39"/>
        <v/>
      </c>
    </row>
    <row r="310" spans="1:10" s="16" customFormat="1" ht="15" x14ac:dyDescent="0.25">
      <c r="A310" s="41">
        <v>20</v>
      </c>
      <c r="B310" s="41" t="s">
        <v>173</v>
      </c>
      <c r="C310" s="41">
        <v>201</v>
      </c>
      <c r="D310" s="41">
        <v>62</v>
      </c>
      <c r="E310" s="41">
        <v>67</v>
      </c>
      <c r="F310" s="41">
        <v>72</v>
      </c>
      <c r="H310" s="16" t="str">
        <f t="shared" si="38"/>
        <v>Grade 3 Boys Belgravia B</v>
      </c>
      <c r="I310" s="16">
        <f>COUNTIF('Point Totals by Grade-Gender'!A:A, 'Team Points Summary'!H310)</f>
        <v>1</v>
      </c>
      <c r="J310" s="16" t="str">
        <f t="shared" si="39"/>
        <v/>
      </c>
    </row>
    <row r="311" spans="1:10" s="16" customFormat="1" ht="15" x14ac:dyDescent="0.25">
      <c r="A311" s="41">
        <v>21</v>
      </c>
      <c r="B311" s="41" t="s">
        <v>286</v>
      </c>
      <c r="C311" s="41">
        <v>213</v>
      </c>
      <c r="D311" s="41">
        <v>61</v>
      </c>
      <c r="E311" s="41">
        <v>69</v>
      </c>
      <c r="F311" s="41">
        <v>83</v>
      </c>
      <c r="H311" s="16" t="str">
        <f t="shared" si="38"/>
        <v>Grade 3 Boys Donald R. Getty C</v>
      </c>
      <c r="I311" s="16">
        <f>COUNTIF('Point Totals by Grade-Gender'!A:A, 'Team Points Summary'!H311)</f>
        <v>1</v>
      </c>
      <c r="J311" s="16" t="str">
        <f t="shared" si="39"/>
        <v/>
      </c>
    </row>
    <row r="312" spans="1:10" s="16" customFormat="1" ht="15" x14ac:dyDescent="0.25">
      <c r="A312" s="41">
        <v>22</v>
      </c>
      <c r="B312" s="41" t="s">
        <v>70</v>
      </c>
      <c r="C312" s="41">
        <v>217</v>
      </c>
      <c r="D312" s="41">
        <v>46</v>
      </c>
      <c r="E312" s="41">
        <v>85</v>
      </c>
      <c r="F312" s="41">
        <v>86</v>
      </c>
      <c r="H312" s="16" t="str">
        <f t="shared" si="38"/>
        <v>Grade 3 Boys Brander Gardens B</v>
      </c>
      <c r="I312" s="16">
        <f>COUNTIF('Point Totals by Grade-Gender'!A:A, 'Team Points Summary'!H312)</f>
        <v>1</v>
      </c>
      <c r="J312" s="16" t="str">
        <f t="shared" si="39"/>
        <v/>
      </c>
    </row>
    <row r="313" spans="1:10" s="16" customFormat="1" ht="15" x14ac:dyDescent="0.25">
      <c r="A313" s="41">
        <v>23</v>
      </c>
      <c r="B313" s="41" t="s">
        <v>285</v>
      </c>
      <c r="C313" s="41">
        <v>224</v>
      </c>
      <c r="D313" s="41">
        <v>71</v>
      </c>
      <c r="E313" s="41">
        <v>74</v>
      </c>
      <c r="F313" s="41">
        <v>79</v>
      </c>
      <c r="H313" s="16" t="str">
        <f t="shared" si="38"/>
        <v>Grade 3 Boys Patricia Heights C</v>
      </c>
      <c r="I313" s="16">
        <f>COUNTIF('Point Totals by Grade-Gender'!A:A, 'Team Points Summary'!H313)</f>
        <v>1</v>
      </c>
      <c r="J313" s="16" t="str">
        <f t="shared" si="39"/>
        <v/>
      </c>
    </row>
    <row r="314" spans="1:10" s="16" customFormat="1" ht="15" x14ac:dyDescent="0.25">
      <c r="A314" s="41">
        <v>24</v>
      </c>
      <c r="B314" s="41" t="s">
        <v>301</v>
      </c>
      <c r="C314" s="41">
        <v>245</v>
      </c>
      <c r="D314" s="41">
        <v>73</v>
      </c>
      <c r="E314" s="41">
        <v>76</v>
      </c>
      <c r="F314" s="41">
        <v>96</v>
      </c>
      <c r="H314" s="16" t="str">
        <f t="shared" si="38"/>
        <v>Grade 3 Boys Brookside D</v>
      </c>
      <c r="I314" s="16">
        <f>COUNTIF('Point Totals by Grade-Gender'!A:A, 'Team Points Summary'!H314)</f>
        <v>1</v>
      </c>
      <c r="J314" s="16" t="str">
        <f t="shared" si="39"/>
        <v/>
      </c>
    </row>
    <row r="315" spans="1:10" s="16" customFormat="1" ht="15" x14ac:dyDescent="0.25">
      <c r="A315" s="41">
        <v>25</v>
      </c>
      <c r="B315" s="41" t="s">
        <v>302</v>
      </c>
      <c r="C315" s="41">
        <v>264</v>
      </c>
      <c r="D315" s="41">
        <v>81</v>
      </c>
      <c r="E315" s="41">
        <v>91</v>
      </c>
      <c r="F315" s="41">
        <v>92</v>
      </c>
      <c r="H315" s="16" t="str">
        <f t="shared" si="38"/>
        <v>Grade 3 Boys Holyrood D</v>
      </c>
      <c r="I315" s="16">
        <f>COUNTIF('Point Totals by Grade-Gender'!A:A, 'Team Points Summary'!H315)</f>
        <v>1</v>
      </c>
      <c r="J315" s="16" t="str">
        <f t="shared" si="39"/>
        <v/>
      </c>
    </row>
    <row r="316" spans="1:10" s="16" customFormat="1" ht="15" x14ac:dyDescent="0.25">
      <c r="A316" s="41">
        <v>26</v>
      </c>
      <c r="B316" s="41" t="s">
        <v>59</v>
      </c>
      <c r="C316" s="41">
        <v>269</v>
      </c>
      <c r="D316" s="41">
        <v>82</v>
      </c>
      <c r="E316" s="41">
        <v>87</v>
      </c>
      <c r="F316" s="41">
        <v>100</v>
      </c>
      <c r="H316" s="16" t="str">
        <f t="shared" si="38"/>
        <v>Grade 3 Boys Parkallen A</v>
      </c>
      <c r="I316" s="16">
        <f>COUNTIF('Point Totals by Grade-Gender'!A:A, 'Team Points Summary'!H316)</f>
        <v>1</v>
      </c>
      <c r="J316" s="16" t="str">
        <f t="shared" si="39"/>
        <v/>
      </c>
    </row>
    <row r="317" spans="1:10" s="16" customFormat="1" ht="15" x14ac:dyDescent="0.25">
      <c r="A317" s="41">
        <v>27</v>
      </c>
      <c r="B317" s="41" t="s">
        <v>65</v>
      </c>
      <c r="C317" s="41">
        <v>286</v>
      </c>
      <c r="D317" s="41">
        <v>77</v>
      </c>
      <c r="E317" s="41">
        <v>95</v>
      </c>
      <c r="F317" s="41">
        <v>114</v>
      </c>
      <c r="H317" s="16" t="str">
        <f t="shared" si="38"/>
        <v>Grade 3 Boys Rio Terrace B</v>
      </c>
      <c r="I317" s="16">
        <f>COUNTIF('Point Totals by Grade-Gender'!A:A, 'Team Points Summary'!H317)</f>
        <v>1</v>
      </c>
      <c r="J317" s="16" t="str">
        <f t="shared" si="39"/>
        <v/>
      </c>
    </row>
    <row r="318" spans="1:10" s="16" customFormat="1" ht="15" x14ac:dyDescent="0.25">
      <c r="A318" s="41">
        <v>28</v>
      </c>
      <c r="B318" s="41" t="s">
        <v>102</v>
      </c>
      <c r="C318" s="41">
        <v>300</v>
      </c>
      <c r="D318" s="41">
        <v>94</v>
      </c>
      <c r="E318" s="41">
        <v>102</v>
      </c>
      <c r="F318" s="41">
        <v>104</v>
      </c>
      <c r="H318" s="16" t="str">
        <f t="shared" si="38"/>
        <v>Grade 3 Boys Brander Gardens C</v>
      </c>
      <c r="I318" s="16">
        <f>COUNTIF('Point Totals by Grade-Gender'!A:A, 'Team Points Summary'!H318)</f>
        <v>1</v>
      </c>
      <c r="J318" s="16" t="str">
        <f t="shared" si="39"/>
        <v/>
      </c>
    </row>
    <row r="319" spans="1:10" s="16" customFormat="1" ht="15" x14ac:dyDescent="0.25">
      <c r="A319" s="41">
        <v>29</v>
      </c>
      <c r="B319" s="41" t="s">
        <v>66</v>
      </c>
      <c r="C319" s="41">
        <v>316</v>
      </c>
      <c r="D319" s="41">
        <v>89</v>
      </c>
      <c r="E319" s="41">
        <v>111</v>
      </c>
      <c r="F319" s="41">
        <v>116</v>
      </c>
      <c r="H319" s="16" t="str">
        <f t="shared" si="38"/>
        <v>Grade 3 Boys Michael Strembitsky A</v>
      </c>
      <c r="I319" s="16">
        <f>COUNTIF('Point Totals by Grade-Gender'!A:A, 'Team Points Summary'!H319)</f>
        <v>1</v>
      </c>
      <c r="J319" s="16" t="str">
        <f t="shared" si="39"/>
        <v/>
      </c>
    </row>
    <row r="320" spans="1:10" s="16" customFormat="1" ht="15" x14ac:dyDescent="0.25">
      <c r="A320" s="41">
        <v>30</v>
      </c>
      <c r="B320" s="41" t="s">
        <v>287</v>
      </c>
      <c r="C320" s="41">
        <v>319</v>
      </c>
      <c r="D320" s="41">
        <v>105</v>
      </c>
      <c r="E320" s="41">
        <v>106</v>
      </c>
      <c r="F320" s="41">
        <v>108</v>
      </c>
      <c r="H320" s="16" t="str">
        <f t="shared" si="38"/>
        <v>Grade 3 Boys Donald R. Getty D</v>
      </c>
      <c r="I320" s="16">
        <f>COUNTIF('Point Totals by Grade-Gender'!A:A, 'Team Points Summary'!H320)</f>
        <v>1</v>
      </c>
      <c r="J320" s="16" t="str">
        <f t="shared" si="39"/>
        <v/>
      </c>
    </row>
    <row r="321" spans="1:10" s="16" customFormat="1" ht="15" x14ac:dyDescent="0.25">
      <c r="A321" s="41">
        <v>31</v>
      </c>
      <c r="B321" s="41" t="s">
        <v>303</v>
      </c>
      <c r="C321" s="41">
        <v>334</v>
      </c>
      <c r="D321" s="41">
        <v>109</v>
      </c>
      <c r="E321" s="41">
        <v>110</v>
      </c>
      <c r="F321" s="41">
        <v>115</v>
      </c>
      <c r="H321" s="16" t="str">
        <f t="shared" si="38"/>
        <v>Grade 3 Boys Donald R. Getty E</v>
      </c>
      <c r="I321" s="16">
        <f>COUNTIF('Point Totals by Grade-Gender'!A:A, 'Team Points Summary'!H321)</f>
        <v>1</v>
      </c>
      <c r="J321" s="16" t="str">
        <f t="shared" si="39"/>
        <v/>
      </c>
    </row>
    <row r="322" spans="1:10" s="16" customFormat="1" x14ac:dyDescent="0.2">
      <c r="C322" s="16">
        <f>SUM(C291:C321)</f>
        <v>5096</v>
      </c>
      <c r="H322" s="1" t="s">
        <v>30</v>
      </c>
      <c r="I322" s="16">
        <f>COUNTIF('Point Totals by Grade-Gender'!A:A, 'Team Points Summary'!H322)</f>
        <v>1</v>
      </c>
    </row>
    <row r="323" spans="1:10" s="16" customFormat="1" x14ac:dyDescent="0.2">
      <c r="H323" s="1"/>
    </row>
    <row r="324" spans="1:10" s="16" customFormat="1" x14ac:dyDescent="0.2">
      <c r="A324" s="1" t="s">
        <v>268</v>
      </c>
    </row>
    <row r="325" spans="1:10" s="16" customFormat="1" ht="15" x14ac:dyDescent="0.25">
      <c r="A325" s="42">
        <v>1</v>
      </c>
      <c r="B325" s="42" t="s">
        <v>95</v>
      </c>
      <c r="C325" s="42">
        <v>18</v>
      </c>
      <c r="D325" s="42">
        <v>1</v>
      </c>
      <c r="E325" s="42">
        <v>3</v>
      </c>
      <c r="F325" s="42">
        <v>14</v>
      </c>
      <c r="H325" s="16" t="str">
        <f t="shared" ref="H325:H333" si="40">CONCATENATE("Grade 4 Girls ", B325)</f>
        <v>Grade 4 Girls Laurier Heights A</v>
      </c>
      <c r="I325" s="16">
        <f>COUNTIF('Point Totals by Grade-Gender'!A:A, 'Team Points Summary'!H325)</f>
        <v>1</v>
      </c>
      <c r="J325" s="16" t="str">
        <f t="shared" ref="J325:J368" si="41">IF(I325 = 0, "MISSING", "")</f>
        <v/>
      </c>
    </row>
    <row r="326" spans="1:10" s="16" customFormat="1" ht="15" x14ac:dyDescent="0.25">
      <c r="A326" s="42">
        <v>2</v>
      </c>
      <c r="B326" s="42" t="s">
        <v>62</v>
      </c>
      <c r="C326" s="42">
        <v>32</v>
      </c>
      <c r="D326" s="42">
        <v>4</v>
      </c>
      <c r="E326" s="42">
        <v>12</v>
      </c>
      <c r="F326" s="42">
        <v>16</v>
      </c>
      <c r="H326" s="16" t="str">
        <f t="shared" si="40"/>
        <v>Grade 4 Girls Holyrood A</v>
      </c>
      <c r="I326" s="16">
        <f>COUNTIF('Point Totals by Grade-Gender'!A:A, 'Team Points Summary'!H326)</f>
        <v>1</v>
      </c>
      <c r="J326" s="16" t="str">
        <f t="shared" si="41"/>
        <v/>
      </c>
    </row>
    <row r="327" spans="1:10" s="16" customFormat="1" ht="15" x14ac:dyDescent="0.25">
      <c r="A327" s="42">
        <v>3</v>
      </c>
      <c r="B327" s="42" t="s">
        <v>58</v>
      </c>
      <c r="C327" s="42">
        <v>54</v>
      </c>
      <c r="D327" s="42">
        <v>13</v>
      </c>
      <c r="E327" s="42">
        <v>19</v>
      </c>
      <c r="F327" s="42">
        <v>22</v>
      </c>
      <c r="H327" s="16" t="str">
        <f t="shared" si="40"/>
        <v>Grade 4 Girls Rio Terrace A</v>
      </c>
      <c r="I327" s="16">
        <f>COUNTIF('Point Totals by Grade-Gender'!A:A, 'Team Points Summary'!H327)</f>
        <v>1</v>
      </c>
      <c r="J327" s="16" t="str">
        <f t="shared" si="41"/>
        <v/>
      </c>
    </row>
    <row r="328" spans="1:10" s="16" customFormat="1" ht="15" x14ac:dyDescent="0.25">
      <c r="A328" s="42">
        <v>4</v>
      </c>
      <c r="B328" s="42" t="s">
        <v>57</v>
      </c>
      <c r="C328" s="42">
        <v>64</v>
      </c>
      <c r="D328" s="42">
        <v>7</v>
      </c>
      <c r="E328" s="42">
        <v>8</v>
      </c>
      <c r="F328" s="42">
        <v>49</v>
      </c>
      <c r="H328" s="16" t="str">
        <f t="shared" si="40"/>
        <v>Grade 4 Girls Brookside A</v>
      </c>
      <c r="I328" s="16">
        <f>COUNTIF('Point Totals by Grade-Gender'!A:A, 'Team Points Summary'!H328)</f>
        <v>1</v>
      </c>
      <c r="J328" s="16" t="str">
        <f t="shared" si="41"/>
        <v/>
      </c>
    </row>
    <row r="329" spans="1:10" s="16" customFormat="1" ht="15" x14ac:dyDescent="0.25">
      <c r="A329" s="42">
        <v>5</v>
      </c>
      <c r="B329" s="42" t="s">
        <v>101</v>
      </c>
      <c r="C329" s="42">
        <v>64</v>
      </c>
      <c r="D329" s="42">
        <v>2</v>
      </c>
      <c r="E329" s="42">
        <v>5</v>
      </c>
      <c r="F329" s="42">
        <v>57</v>
      </c>
      <c r="H329" s="16" t="str">
        <f t="shared" si="40"/>
        <v>Grade 4 Girls Donnan A</v>
      </c>
      <c r="I329" s="16">
        <f>COUNTIF('Point Totals by Grade-Gender'!A:A, 'Team Points Summary'!H329)</f>
        <v>1</v>
      </c>
      <c r="J329" s="16" t="str">
        <f t="shared" si="41"/>
        <v/>
      </c>
    </row>
    <row r="330" spans="1:10" s="16" customFormat="1" ht="15" x14ac:dyDescent="0.25">
      <c r="A330" s="42">
        <v>6</v>
      </c>
      <c r="B330" s="42" t="s">
        <v>56</v>
      </c>
      <c r="C330" s="42">
        <v>74</v>
      </c>
      <c r="D330" s="42">
        <v>11</v>
      </c>
      <c r="E330" s="42">
        <v>15</v>
      </c>
      <c r="F330" s="42">
        <v>48</v>
      </c>
      <c r="H330" s="16" t="str">
        <f t="shared" si="40"/>
        <v>Grade 4 Girls Windsor Park A</v>
      </c>
      <c r="I330" s="16">
        <f>COUNTIF('Point Totals by Grade-Gender'!A:A, 'Team Points Summary'!H330)</f>
        <v>1</v>
      </c>
      <c r="J330" s="16" t="str">
        <f t="shared" si="41"/>
        <v/>
      </c>
    </row>
    <row r="331" spans="1:10" s="16" customFormat="1" ht="15" x14ac:dyDescent="0.25">
      <c r="A331" s="42">
        <v>7</v>
      </c>
      <c r="B331" s="42" t="s">
        <v>140</v>
      </c>
      <c r="C331" s="42">
        <v>74</v>
      </c>
      <c r="D331" s="42">
        <v>6</v>
      </c>
      <c r="E331" s="42">
        <v>31</v>
      </c>
      <c r="F331" s="42">
        <v>37</v>
      </c>
      <c r="H331" s="16" t="str">
        <f t="shared" si="40"/>
        <v>Grade 4 Girls Stratford A</v>
      </c>
      <c r="I331" s="16">
        <f>COUNTIF('Point Totals by Grade-Gender'!A:A, 'Team Points Summary'!H331)</f>
        <v>1</v>
      </c>
      <c r="J331" s="16" t="str">
        <f t="shared" si="41"/>
        <v/>
      </c>
    </row>
    <row r="332" spans="1:10" s="16" customFormat="1" ht="15" x14ac:dyDescent="0.25">
      <c r="A332" s="42">
        <v>8</v>
      </c>
      <c r="B332" s="42" t="s">
        <v>77</v>
      </c>
      <c r="C332" s="42">
        <v>79</v>
      </c>
      <c r="D332" s="42">
        <v>10</v>
      </c>
      <c r="E332" s="42">
        <v>18</v>
      </c>
      <c r="F332" s="42">
        <v>51</v>
      </c>
      <c r="H332" s="16" t="str">
        <f t="shared" si="40"/>
        <v>Grade 4 Girls Patricia Heights A</v>
      </c>
      <c r="I332" s="16">
        <f>COUNTIF('Point Totals by Grade-Gender'!A:A, 'Team Points Summary'!H332)</f>
        <v>1</v>
      </c>
      <c r="J332" s="16" t="str">
        <f t="shared" si="41"/>
        <v/>
      </c>
    </row>
    <row r="333" spans="1:10" s="16" customFormat="1" ht="15" x14ac:dyDescent="0.25">
      <c r="A333" s="42">
        <v>9</v>
      </c>
      <c r="B333" s="42" t="s">
        <v>96</v>
      </c>
      <c r="C333" s="42">
        <v>110</v>
      </c>
      <c r="D333" s="42">
        <v>23</v>
      </c>
      <c r="E333" s="42">
        <v>42</v>
      </c>
      <c r="F333" s="42">
        <v>45</v>
      </c>
      <c r="H333" s="16" t="str">
        <f t="shared" si="40"/>
        <v>Grade 4 Girls Laurier Heights B</v>
      </c>
      <c r="I333" s="16">
        <f>COUNTIF('Point Totals by Grade-Gender'!A:A, 'Team Points Summary'!H333)</f>
        <v>1</v>
      </c>
      <c r="J333" s="16" t="str">
        <f t="shared" si="41"/>
        <v/>
      </c>
    </row>
    <row r="334" spans="1:10" s="16" customFormat="1" ht="15" x14ac:dyDescent="0.25">
      <c r="A334" s="42">
        <v>10</v>
      </c>
      <c r="B334" s="42" t="s">
        <v>71</v>
      </c>
      <c r="C334" s="42">
        <v>133</v>
      </c>
      <c r="D334" s="42">
        <v>29</v>
      </c>
      <c r="E334" s="42">
        <v>39</v>
      </c>
      <c r="F334" s="42">
        <v>65</v>
      </c>
      <c r="H334" s="16" t="str">
        <f t="shared" ref="H334:H368" si="42">CONCATENATE("Grade 4 Girls ", B334)</f>
        <v>Grade 4 Girls Earl Buxton A</v>
      </c>
      <c r="I334" s="16">
        <f>COUNTIF('Point Totals by Grade-Gender'!A:A, 'Team Points Summary'!H334)</f>
        <v>1</v>
      </c>
      <c r="J334" s="16" t="str">
        <f t="shared" si="41"/>
        <v/>
      </c>
    </row>
    <row r="335" spans="1:10" s="16" customFormat="1" ht="15" x14ac:dyDescent="0.25">
      <c r="A335" s="42">
        <v>11</v>
      </c>
      <c r="B335" s="42" t="s">
        <v>65</v>
      </c>
      <c r="C335" s="42">
        <v>137</v>
      </c>
      <c r="D335" s="42">
        <v>24</v>
      </c>
      <c r="E335" s="42">
        <v>50</v>
      </c>
      <c r="F335" s="42">
        <v>63</v>
      </c>
      <c r="H335" s="16" t="str">
        <f t="shared" si="42"/>
        <v>Grade 4 Girls Rio Terrace B</v>
      </c>
      <c r="I335" s="16">
        <f>COUNTIF('Point Totals by Grade-Gender'!A:A, 'Team Points Summary'!H335)</f>
        <v>1</v>
      </c>
      <c r="J335" s="16" t="str">
        <f t="shared" si="41"/>
        <v/>
      </c>
    </row>
    <row r="336" spans="1:10" s="16" customFormat="1" ht="15" x14ac:dyDescent="0.25">
      <c r="A336" s="42">
        <v>12</v>
      </c>
      <c r="B336" s="42" t="s">
        <v>78</v>
      </c>
      <c r="C336" s="42">
        <v>141</v>
      </c>
      <c r="D336" s="42">
        <v>26</v>
      </c>
      <c r="E336" s="42">
        <v>47</v>
      </c>
      <c r="F336" s="42">
        <v>68</v>
      </c>
      <c r="H336" s="16" t="str">
        <f t="shared" si="42"/>
        <v>Grade 4 Girls Centennial A</v>
      </c>
      <c r="I336" s="16">
        <f>COUNTIF('Point Totals by Grade-Gender'!A:A, 'Team Points Summary'!H336)</f>
        <v>1</v>
      </c>
      <c r="J336" s="16" t="str">
        <f t="shared" si="41"/>
        <v/>
      </c>
    </row>
    <row r="337" spans="1:10" s="16" customFormat="1" ht="15" x14ac:dyDescent="0.25">
      <c r="A337" s="42">
        <v>13</v>
      </c>
      <c r="B337" s="42" t="s">
        <v>67</v>
      </c>
      <c r="C337" s="42">
        <v>149</v>
      </c>
      <c r="D337" s="42">
        <v>33</v>
      </c>
      <c r="E337" s="42">
        <v>38</v>
      </c>
      <c r="F337" s="42">
        <v>78</v>
      </c>
      <c r="H337" s="16" t="str">
        <f t="shared" si="42"/>
        <v>Grade 4 Girls Uncas A</v>
      </c>
      <c r="I337" s="16">
        <f>COUNTIF('Point Totals by Grade-Gender'!A:A, 'Team Points Summary'!H337)</f>
        <v>1</v>
      </c>
      <c r="J337" s="16" t="str">
        <f t="shared" si="41"/>
        <v/>
      </c>
    </row>
    <row r="338" spans="1:10" s="16" customFormat="1" ht="15" x14ac:dyDescent="0.25">
      <c r="A338" s="42">
        <v>14</v>
      </c>
      <c r="B338" s="42" t="s">
        <v>60</v>
      </c>
      <c r="C338" s="42">
        <v>151</v>
      </c>
      <c r="D338" s="42">
        <v>36</v>
      </c>
      <c r="E338" s="42">
        <v>41</v>
      </c>
      <c r="F338" s="42">
        <v>74</v>
      </c>
      <c r="H338" s="16" t="str">
        <f t="shared" si="42"/>
        <v>Grade 4 Girls Brander Gardens A</v>
      </c>
      <c r="I338" s="16">
        <f>COUNTIF('Point Totals by Grade-Gender'!A:A, 'Team Points Summary'!H338)</f>
        <v>1</v>
      </c>
      <c r="J338" s="16" t="str">
        <f t="shared" si="41"/>
        <v/>
      </c>
    </row>
    <row r="339" spans="1:10" s="16" customFormat="1" ht="15" x14ac:dyDescent="0.25">
      <c r="A339" s="42">
        <v>15</v>
      </c>
      <c r="B339" s="42" t="s">
        <v>108</v>
      </c>
      <c r="C339" s="42">
        <v>151</v>
      </c>
      <c r="D339" s="42">
        <v>32</v>
      </c>
      <c r="E339" s="42">
        <v>46</v>
      </c>
      <c r="F339" s="42">
        <v>73</v>
      </c>
      <c r="H339" s="16" t="str">
        <f t="shared" si="42"/>
        <v>Grade 4 Girls Malmo A</v>
      </c>
      <c r="I339" s="16">
        <f>COUNTIF('Point Totals by Grade-Gender'!A:A, 'Team Points Summary'!H339)</f>
        <v>1</v>
      </c>
      <c r="J339" s="16" t="str">
        <f t="shared" si="41"/>
        <v/>
      </c>
    </row>
    <row r="340" spans="1:10" s="16" customFormat="1" ht="15" x14ac:dyDescent="0.25">
      <c r="A340" s="42">
        <v>16</v>
      </c>
      <c r="B340" s="42" t="s">
        <v>55</v>
      </c>
      <c r="C340" s="42">
        <v>151</v>
      </c>
      <c r="D340" s="42">
        <v>17</v>
      </c>
      <c r="E340" s="42">
        <v>34</v>
      </c>
      <c r="F340" s="42">
        <v>100</v>
      </c>
      <c r="H340" s="16" t="str">
        <f t="shared" si="42"/>
        <v>Grade 4 Girls George P. Nicholson A</v>
      </c>
      <c r="I340" s="16">
        <f>COUNTIF('Point Totals by Grade-Gender'!A:A, 'Team Points Summary'!H340)</f>
        <v>1</v>
      </c>
      <c r="J340" s="16" t="str">
        <f t="shared" si="41"/>
        <v/>
      </c>
    </row>
    <row r="341" spans="1:10" s="16" customFormat="1" ht="15" x14ac:dyDescent="0.25">
      <c r="A341" s="42">
        <v>17</v>
      </c>
      <c r="B341" s="42" t="s">
        <v>170</v>
      </c>
      <c r="C341" s="42">
        <v>174</v>
      </c>
      <c r="D341" s="42">
        <v>44</v>
      </c>
      <c r="E341" s="42">
        <v>61</v>
      </c>
      <c r="F341" s="42">
        <v>69</v>
      </c>
      <c r="H341" s="16" t="str">
        <f t="shared" si="42"/>
        <v>Grade 4 Girls Callingwood A</v>
      </c>
      <c r="I341" s="16">
        <f>COUNTIF('Point Totals by Grade-Gender'!A:A, 'Team Points Summary'!H341)</f>
        <v>1</v>
      </c>
      <c r="J341" s="16" t="str">
        <f t="shared" si="41"/>
        <v/>
      </c>
    </row>
    <row r="342" spans="1:10" s="16" customFormat="1" ht="15" x14ac:dyDescent="0.25">
      <c r="A342" s="42">
        <v>18</v>
      </c>
      <c r="B342" s="42" t="s">
        <v>180</v>
      </c>
      <c r="C342" s="42">
        <v>178</v>
      </c>
      <c r="D342" s="42">
        <v>40</v>
      </c>
      <c r="E342" s="42">
        <v>43</v>
      </c>
      <c r="F342" s="42">
        <v>95</v>
      </c>
      <c r="H342" s="16" t="str">
        <f t="shared" si="42"/>
        <v>Grade 4 Girls Stratford B</v>
      </c>
      <c r="I342" s="16">
        <f>COUNTIF('Point Totals by Grade-Gender'!A:A, 'Team Points Summary'!H342)</f>
        <v>1</v>
      </c>
      <c r="J342" s="16" t="str">
        <f t="shared" si="41"/>
        <v/>
      </c>
    </row>
    <row r="343" spans="1:10" s="16" customFormat="1" ht="15" x14ac:dyDescent="0.25">
      <c r="A343" s="42">
        <v>19</v>
      </c>
      <c r="B343" s="42" t="s">
        <v>84</v>
      </c>
      <c r="C343" s="42">
        <v>185</v>
      </c>
      <c r="D343" s="42">
        <v>28</v>
      </c>
      <c r="E343" s="42">
        <v>52</v>
      </c>
      <c r="F343" s="42">
        <v>105</v>
      </c>
      <c r="H343" s="16" t="str">
        <f t="shared" si="42"/>
        <v>Grade 4 Girls Forest Heights A</v>
      </c>
      <c r="I343" s="16">
        <f>COUNTIF('Point Totals by Grade-Gender'!A:A, 'Team Points Summary'!H343)</f>
        <v>1</v>
      </c>
      <c r="J343" s="16" t="str">
        <f t="shared" si="41"/>
        <v/>
      </c>
    </row>
    <row r="344" spans="1:10" s="16" customFormat="1" ht="15" x14ac:dyDescent="0.25">
      <c r="A344" s="42">
        <v>20</v>
      </c>
      <c r="B344" s="42" t="s">
        <v>61</v>
      </c>
      <c r="C344" s="42">
        <v>185</v>
      </c>
      <c r="D344" s="42">
        <v>59</v>
      </c>
      <c r="E344" s="42">
        <v>62</v>
      </c>
      <c r="F344" s="42">
        <v>64</v>
      </c>
      <c r="H344" s="16" t="str">
        <f t="shared" si="42"/>
        <v>Grade 4 Girls Windsor Park B</v>
      </c>
      <c r="I344" s="16">
        <f>COUNTIF('Point Totals by Grade-Gender'!A:A, 'Team Points Summary'!H344)</f>
        <v>1</v>
      </c>
      <c r="J344" s="16" t="str">
        <f t="shared" si="41"/>
        <v/>
      </c>
    </row>
    <row r="345" spans="1:10" s="16" customFormat="1" ht="15" x14ac:dyDescent="0.25">
      <c r="A345" s="42">
        <v>21</v>
      </c>
      <c r="B345" s="42" t="s">
        <v>300</v>
      </c>
      <c r="C345" s="42">
        <v>233</v>
      </c>
      <c r="D345" s="42">
        <v>56</v>
      </c>
      <c r="E345" s="42">
        <v>81</v>
      </c>
      <c r="F345" s="42">
        <v>96</v>
      </c>
      <c r="H345" s="16" t="str">
        <f t="shared" si="42"/>
        <v>Grade 4 Girls Elmwood A</v>
      </c>
      <c r="I345" s="16">
        <f>COUNTIF('Point Totals by Grade-Gender'!A:A, 'Team Points Summary'!H345)</f>
        <v>1</v>
      </c>
      <c r="J345" s="16" t="str">
        <f t="shared" si="41"/>
        <v/>
      </c>
    </row>
    <row r="346" spans="1:10" s="16" customFormat="1" ht="15" x14ac:dyDescent="0.25">
      <c r="A346" s="42">
        <v>22</v>
      </c>
      <c r="B346" s="42" t="s">
        <v>327</v>
      </c>
      <c r="C346" s="42">
        <v>234</v>
      </c>
      <c r="D346" s="42">
        <v>53</v>
      </c>
      <c r="E346" s="42">
        <v>83</v>
      </c>
      <c r="F346" s="42">
        <v>98</v>
      </c>
      <c r="H346" s="16" t="str">
        <f t="shared" ref="H346:H358" si="43">CONCATENATE("Grade 4 Girls ", B346)</f>
        <v>Grade 4 Girls Constable Daniel Woodall A</v>
      </c>
      <c r="I346" s="16">
        <f>COUNTIF('Point Totals by Grade-Gender'!A:A, 'Team Points Summary'!H346)</f>
        <v>1</v>
      </c>
      <c r="J346" s="16" t="str">
        <f t="shared" ref="J346:J358" si="44">IF(I346 = 0, "MISSING", "")</f>
        <v/>
      </c>
    </row>
    <row r="347" spans="1:10" s="16" customFormat="1" ht="15" x14ac:dyDescent="0.25">
      <c r="A347" s="42">
        <v>23</v>
      </c>
      <c r="B347" s="42" t="s">
        <v>59</v>
      </c>
      <c r="C347" s="42">
        <v>236</v>
      </c>
      <c r="D347" s="42">
        <v>25</v>
      </c>
      <c r="E347" s="42">
        <v>84</v>
      </c>
      <c r="F347" s="42">
        <v>127</v>
      </c>
      <c r="H347" s="16" t="str">
        <f t="shared" si="43"/>
        <v>Grade 4 Girls Parkallen A</v>
      </c>
      <c r="I347" s="16">
        <f>COUNTIF('Point Totals by Grade-Gender'!A:A, 'Team Points Summary'!H347)</f>
        <v>1</v>
      </c>
      <c r="J347" s="16" t="str">
        <f t="shared" si="44"/>
        <v/>
      </c>
    </row>
    <row r="348" spans="1:10" s="16" customFormat="1" ht="15" x14ac:dyDescent="0.25">
      <c r="A348" s="42">
        <v>24</v>
      </c>
      <c r="B348" s="42" t="s">
        <v>122</v>
      </c>
      <c r="C348" s="42">
        <v>243</v>
      </c>
      <c r="D348" s="42">
        <v>27</v>
      </c>
      <c r="E348" s="42">
        <v>106</v>
      </c>
      <c r="F348" s="42">
        <v>110</v>
      </c>
      <c r="H348" s="16" t="str">
        <f t="shared" si="43"/>
        <v>Grade 4 Girls Shauna May Seneca A</v>
      </c>
      <c r="I348" s="16">
        <f>COUNTIF('Point Totals by Grade-Gender'!A:A, 'Team Points Summary'!H348)</f>
        <v>1</v>
      </c>
      <c r="J348" s="16" t="str">
        <f t="shared" si="44"/>
        <v/>
      </c>
    </row>
    <row r="349" spans="1:10" s="16" customFormat="1" ht="15" x14ac:dyDescent="0.25">
      <c r="A349" s="42">
        <v>25</v>
      </c>
      <c r="B349" s="42" t="s">
        <v>288</v>
      </c>
      <c r="C349" s="42">
        <v>244</v>
      </c>
      <c r="D349" s="42">
        <v>77</v>
      </c>
      <c r="E349" s="42">
        <v>80</v>
      </c>
      <c r="F349" s="42">
        <v>87</v>
      </c>
      <c r="H349" s="16" t="str">
        <f t="shared" si="43"/>
        <v>Grade 4 Girls Laurier Heights C</v>
      </c>
      <c r="I349" s="16">
        <f>COUNTIF('Point Totals by Grade-Gender'!A:A, 'Team Points Summary'!H349)</f>
        <v>1</v>
      </c>
      <c r="J349" s="16" t="str">
        <f t="shared" si="44"/>
        <v/>
      </c>
    </row>
    <row r="350" spans="1:10" s="16" customFormat="1" ht="15" x14ac:dyDescent="0.25">
      <c r="A350" s="42">
        <v>26</v>
      </c>
      <c r="B350" s="42" t="s">
        <v>280</v>
      </c>
      <c r="C350" s="42">
        <v>248</v>
      </c>
      <c r="D350" s="42">
        <v>30</v>
      </c>
      <c r="E350" s="42">
        <v>82</v>
      </c>
      <c r="F350" s="42">
        <v>136</v>
      </c>
      <c r="H350" s="16" t="str">
        <f t="shared" si="43"/>
        <v>Grade 4 Girls Holyrood B</v>
      </c>
      <c r="I350" s="16">
        <f>COUNTIF('Point Totals by Grade-Gender'!A:A, 'Team Points Summary'!H350)</f>
        <v>1</v>
      </c>
      <c r="J350" s="16" t="str">
        <f t="shared" si="44"/>
        <v/>
      </c>
    </row>
    <row r="351" spans="1:10" s="16" customFormat="1" ht="15" x14ac:dyDescent="0.25">
      <c r="A351" s="42">
        <v>27</v>
      </c>
      <c r="B351" s="42" t="s">
        <v>124</v>
      </c>
      <c r="C351" s="42">
        <v>295</v>
      </c>
      <c r="D351" s="42">
        <v>67</v>
      </c>
      <c r="E351" s="42">
        <v>71</v>
      </c>
      <c r="F351" s="42">
        <v>157</v>
      </c>
      <c r="H351" s="16" t="str">
        <f t="shared" si="43"/>
        <v>Grade 4 Girls Mill Creek A</v>
      </c>
      <c r="I351" s="16">
        <f>COUNTIF('Point Totals by Grade-Gender'!A:A, 'Team Points Summary'!H351)</f>
        <v>1</v>
      </c>
      <c r="J351" s="16" t="str">
        <f t="shared" si="44"/>
        <v/>
      </c>
    </row>
    <row r="352" spans="1:10" s="16" customFormat="1" ht="15" x14ac:dyDescent="0.25">
      <c r="A352" s="42">
        <v>28</v>
      </c>
      <c r="B352" s="42" t="s">
        <v>289</v>
      </c>
      <c r="C352" s="42">
        <v>296</v>
      </c>
      <c r="D352" s="42">
        <v>89</v>
      </c>
      <c r="E352" s="42">
        <v>94</v>
      </c>
      <c r="F352" s="42">
        <v>113</v>
      </c>
      <c r="H352" s="16" t="str">
        <f t="shared" si="43"/>
        <v>Grade 4 Girls Laurier Heights D</v>
      </c>
      <c r="I352" s="16">
        <f>COUNTIF('Point Totals by Grade-Gender'!A:A, 'Team Points Summary'!H352)</f>
        <v>1</v>
      </c>
      <c r="J352" s="16" t="str">
        <f t="shared" si="44"/>
        <v/>
      </c>
    </row>
    <row r="353" spans="1:10" s="16" customFormat="1" ht="15" x14ac:dyDescent="0.25">
      <c r="A353" s="42">
        <v>29</v>
      </c>
      <c r="B353" s="42" t="s">
        <v>325</v>
      </c>
      <c r="C353" s="42">
        <v>299</v>
      </c>
      <c r="D353" s="42">
        <v>79</v>
      </c>
      <c r="E353" s="42">
        <v>97</v>
      </c>
      <c r="F353" s="42">
        <v>123</v>
      </c>
      <c r="H353" s="16" t="str">
        <f t="shared" si="43"/>
        <v>Grade 4 Girls Victoria School of the Arts A</v>
      </c>
      <c r="I353" s="16">
        <f>COUNTIF('Point Totals by Grade-Gender'!A:A, 'Team Points Summary'!H353)</f>
        <v>1</v>
      </c>
      <c r="J353" s="16" t="str">
        <f t="shared" si="44"/>
        <v/>
      </c>
    </row>
    <row r="354" spans="1:10" s="16" customFormat="1" ht="15" x14ac:dyDescent="0.25">
      <c r="A354" s="42">
        <v>30</v>
      </c>
      <c r="B354" s="42" t="s">
        <v>76</v>
      </c>
      <c r="C354" s="42">
        <v>299</v>
      </c>
      <c r="D354" s="42">
        <v>72</v>
      </c>
      <c r="E354" s="42">
        <v>93</v>
      </c>
      <c r="F354" s="42">
        <v>134</v>
      </c>
      <c r="H354" s="16" t="str">
        <f t="shared" si="43"/>
        <v>Grade 4 Girls Earl Buxton B</v>
      </c>
      <c r="I354" s="16">
        <f>COUNTIF('Point Totals by Grade-Gender'!A:A, 'Team Points Summary'!H354)</f>
        <v>1</v>
      </c>
      <c r="J354" s="16" t="str">
        <f t="shared" si="44"/>
        <v/>
      </c>
    </row>
    <row r="355" spans="1:10" s="16" customFormat="1" ht="15" x14ac:dyDescent="0.25">
      <c r="A355" s="42">
        <v>31</v>
      </c>
      <c r="B355" s="42" t="s">
        <v>172</v>
      </c>
      <c r="C355" s="42">
        <v>300</v>
      </c>
      <c r="D355" s="42">
        <v>90</v>
      </c>
      <c r="E355" s="42">
        <v>92</v>
      </c>
      <c r="F355" s="42">
        <v>118</v>
      </c>
      <c r="H355" s="16" t="str">
        <f t="shared" si="43"/>
        <v>Grade 4 Girls Callingwood B</v>
      </c>
      <c r="I355" s="16">
        <f>COUNTIF('Point Totals by Grade-Gender'!A:A, 'Team Points Summary'!H355)</f>
        <v>1</v>
      </c>
      <c r="J355" s="16" t="str">
        <f t="shared" si="44"/>
        <v/>
      </c>
    </row>
    <row r="356" spans="1:10" s="16" customFormat="1" ht="15" x14ac:dyDescent="0.25">
      <c r="A356" s="42">
        <v>32</v>
      </c>
      <c r="B356" s="42" t="s">
        <v>68</v>
      </c>
      <c r="C356" s="42">
        <v>328</v>
      </c>
      <c r="D356" s="42">
        <v>104</v>
      </c>
      <c r="E356" s="42">
        <v>109</v>
      </c>
      <c r="F356" s="42">
        <v>115</v>
      </c>
      <c r="H356" s="16" t="str">
        <f t="shared" si="43"/>
        <v>Grade 4 Girls Rio Terrace C</v>
      </c>
      <c r="I356" s="16">
        <f>COUNTIF('Point Totals by Grade-Gender'!A:A, 'Team Points Summary'!H356)</f>
        <v>1</v>
      </c>
      <c r="J356" s="16" t="str">
        <f t="shared" si="44"/>
        <v/>
      </c>
    </row>
    <row r="357" spans="1:10" s="16" customFormat="1" ht="15" x14ac:dyDescent="0.25">
      <c r="A357" s="42">
        <v>33</v>
      </c>
      <c r="B357" s="42" t="s">
        <v>328</v>
      </c>
      <c r="C357" s="42">
        <v>334</v>
      </c>
      <c r="D357" s="42">
        <v>99</v>
      </c>
      <c r="E357" s="42">
        <v>103</v>
      </c>
      <c r="F357" s="42">
        <v>132</v>
      </c>
      <c r="H357" s="16" t="str">
        <f t="shared" si="43"/>
        <v>Grade 4 Girls Constable Daniel Woodall B</v>
      </c>
      <c r="I357" s="16">
        <f>COUNTIF('Point Totals by Grade-Gender'!A:A, 'Team Points Summary'!H357)</f>
        <v>1</v>
      </c>
      <c r="J357" s="16" t="str">
        <f t="shared" si="44"/>
        <v/>
      </c>
    </row>
    <row r="358" spans="1:10" s="16" customFormat="1" ht="15" x14ac:dyDescent="0.25">
      <c r="A358" s="42">
        <v>34</v>
      </c>
      <c r="B358" s="42" t="s">
        <v>304</v>
      </c>
      <c r="C358" s="42">
        <v>341</v>
      </c>
      <c r="D358" s="42">
        <v>108</v>
      </c>
      <c r="E358" s="42">
        <v>112</v>
      </c>
      <c r="F358" s="42">
        <v>121</v>
      </c>
      <c r="H358" s="16" t="str">
        <f t="shared" si="43"/>
        <v>Grade 4 Girls Stratford C</v>
      </c>
      <c r="I358" s="16">
        <f>COUNTIF('Point Totals by Grade-Gender'!A:A, 'Team Points Summary'!H358)</f>
        <v>1</v>
      </c>
      <c r="J358" s="16" t="str">
        <f t="shared" si="44"/>
        <v/>
      </c>
    </row>
    <row r="359" spans="1:10" s="16" customFormat="1" ht="15" x14ac:dyDescent="0.25">
      <c r="A359" s="42">
        <v>35</v>
      </c>
      <c r="B359" s="42" t="s">
        <v>121</v>
      </c>
      <c r="C359" s="42">
        <v>365</v>
      </c>
      <c r="D359" s="42">
        <v>116</v>
      </c>
      <c r="E359" s="42">
        <v>120</v>
      </c>
      <c r="F359" s="42">
        <v>129</v>
      </c>
      <c r="H359" s="16" t="str">
        <f t="shared" si="42"/>
        <v>Grade 4 Girls Brookside B</v>
      </c>
      <c r="I359" s="16">
        <f>COUNTIF('Point Totals by Grade-Gender'!A:A, 'Team Points Summary'!H359)</f>
        <v>1</v>
      </c>
      <c r="J359" s="16" t="str">
        <f t="shared" si="41"/>
        <v/>
      </c>
    </row>
    <row r="360" spans="1:10" s="16" customFormat="1" ht="15" x14ac:dyDescent="0.25">
      <c r="A360" s="42">
        <v>36</v>
      </c>
      <c r="B360" s="42" t="s">
        <v>290</v>
      </c>
      <c r="C360" s="42">
        <v>383</v>
      </c>
      <c r="D360" s="42">
        <v>122</v>
      </c>
      <c r="E360" s="42">
        <v>126</v>
      </c>
      <c r="F360" s="42">
        <v>135</v>
      </c>
      <c r="H360" s="16" t="str">
        <f t="shared" si="42"/>
        <v>Grade 4 Girls Rio Terrace D</v>
      </c>
      <c r="I360" s="16">
        <f>COUNTIF('Point Totals by Grade-Gender'!A:A, 'Team Points Summary'!H360)</f>
        <v>1</v>
      </c>
      <c r="J360" s="16" t="str">
        <f t="shared" si="41"/>
        <v/>
      </c>
    </row>
    <row r="361" spans="1:10" s="16" customFormat="1" ht="15" x14ac:dyDescent="0.25">
      <c r="A361" s="42">
        <v>37</v>
      </c>
      <c r="B361" s="42" t="s">
        <v>282</v>
      </c>
      <c r="C361" s="42">
        <v>392</v>
      </c>
      <c r="D361" s="42">
        <v>111</v>
      </c>
      <c r="E361" s="42">
        <v>138</v>
      </c>
      <c r="F361" s="42">
        <v>143</v>
      </c>
      <c r="H361" s="16" t="str">
        <f t="shared" si="42"/>
        <v>Grade 4 Girls Patricia Heights B</v>
      </c>
      <c r="I361" s="16">
        <f>COUNTIF('Point Totals by Grade-Gender'!A:A, 'Team Points Summary'!H361)</f>
        <v>1</v>
      </c>
      <c r="J361" s="16" t="str">
        <f t="shared" si="41"/>
        <v/>
      </c>
    </row>
    <row r="362" spans="1:10" s="16" customFormat="1" ht="15" x14ac:dyDescent="0.25">
      <c r="A362" s="42">
        <v>38</v>
      </c>
      <c r="B362" s="42" t="s">
        <v>183</v>
      </c>
      <c r="C362" s="42">
        <v>403</v>
      </c>
      <c r="D362" s="42">
        <v>119</v>
      </c>
      <c r="E362" s="42">
        <v>133</v>
      </c>
      <c r="F362" s="42">
        <v>151</v>
      </c>
      <c r="H362" s="16" t="str">
        <f t="shared" si="42"/>
        <v>Grade 4 Girls Callingwood C</v>
      </c>
      <c r="I362" s="16">
        <f>COUNTIF('Point Totals by Grade-Gender'!A:A, 'Team Points Summary'!H362)</f>
        <v>1</v>
      </c>
      <c r="J362" s="16" t="str">
        <f t="shared" si="41"/>
        <v/>
      </c>
    </row>
    <row r="363" spans="1:10" s="16" customFormat="1" ht="15" x14ac:dyDescent="0.25">
      <c r="A363" s="42">
        <v>39</v>
      </c>
      <c r="B363" s="42" t="s">
        <v>305</v>
      </c>
      <c r="C363" s="42">
        <v>405</v>
      </c>
      <c r="D363" s="42">
        <v>124</v>
      </c>
      <c r="E363" s="42">
        <v>140</v>
      </c>
      <c r="F363" s="42">
        <v>141</v>
      </c>
      <c r="H363" s="16" t="str">
        <f t="shared" si="42"/>
        <v>Grade 4 Girls Stratford D</v>
      </c>
      <c r="I363" s="16">
        <f>COUNTIF('Point Totals by Grade-Gender'!A:A, 'Team Points Summary'!H363)</f>
        <v>1</v>
      </c>
      <c r="J363" s="16" t="str">
        <f t="shared" si="41"/>
        <v/>
      </c>
    </row>
    <row r="364" spans="1:10" s="16" customFormat="1" ht="15" x14ac:dyDescent="0.25">
      <c r="A364" s="42">
        <v>40</v>
      </c>
      <c r="B364" s="42" t="s">
        <v>81</v>
      </c>
      <c r="C364" s="42">
        <v>425</v>
      </c>
      <c r="D364" s="42">
        <v>139</v>
      </c>
      <c r="E364" s="42">
        <v>142</v>
      </c>
      <c r="F364" s="42">
        <v>144</v>
      </c>
      <c r="H364" s="16" t="str">
        <f t="shared" si="42"/>
        <v>Grade 4 Girls Earl Buxton C</v>
      </c>
      <c r="I364" s="16">
        <f>COUNTIF('Point Totals by Grade-Gender'!A:A, 'Team Points Summary'!H364)</f>
        <v>1</v>
      </c>
      <c r="J364" s="16" t="str">
        <f t="shared" si="41"/>
        <v/>
      </c>
    </row>
    <row r="365" spans="1:10" s="16" customFormat="1" ht="15" x14ac:dyDescent="0.25">
      <c r="A365" s="42">
        <v>41</v>
      </c>
      <c r="B365" s="42" t="s">
        <v>69</v>
      </c>
      <c r="C365" s="42">
        <v>430</v>
      </c>
      <c r="D365" s="42">
        <v>131</v>
      </c>
      <c r="E365" s="42">
        <v>145</v>
      </c>
      <c r="F365" s="42">
        <v>154</v>
      </c>
      <c r="H365" s="16" t="str">
        <f t="shared" si="42"/>
        <v>Grade 4 Girls Parkallen B</v>
      </c>
      <c r="I365" s="16">
        <f>COUNTIF('Point Totals by Grade-Gender'!A:A, 'Team Points Summary'!H365)</f>
        <v>1</v>
      </c>
      <c r="J365" s="16" t="str">
        <f t="shared" si="41"/>
        <v/>
      </c>
    </row>
    <row r="366" spans="1:10" s="16" customFormat="1" ht="15" x14ac:dyDescent="0.25">
      <c r="A366" s="42">
        <v>42</v>
      </c>
      <c r="B366" s="42" t="s">
        <v>291</v>
      </c>
      <c r="C366" s="42">
        <v>436</v>
      </c>
      <c r="D366" s="42">
        <v>117</v>
      </c>
      <c r="E366" s="42">
        <v>149</v>
      </c>
      <c r="F366" s="42">
        <v>170</v>
      </c>
      <c r="H366" s="16" t="str">
        <f t="shared" si="42"/>
        <v>Grade 4 Girls Laurier Heights E</v>
      </c>
      <c r="I366" s="16">
        <f>COUNTIF('Point Totals by Grade-Gender'!A:A, 'Team Points Summary'!H366)</f>
        <v>1</v>
      </c>
      <c r="J366" s="16" t="str">
        <f t="shared" si="41"/>
        <v/>
      </c>
    </row>
    <row r="367" spans="1:10" s="16" customFormat="1" ht="15" x14ac:dyDescent="0.25">
      <c r="A367" s="42">
        <v>43</v>
      </c>
      <c r="B367" s="42" t="s">
        <v>83</v>
      </c>
      <c r="C367" s="42">
        <v>450</v>
      </c>
      <c r="D367" s="42">
        <v>148</v>
      </c>
      <c r="E367" s="42">
        <v>150</v>
      </c>
      <c r="F367" s="42">
        <v>152</v>
      </c>
      <c r="H367" s="16" t="str">
        <f t="shared" si="42"/>
        <v>Grade 4 Girls Earl Buxton D</v>
      </c>
      <c r="I367" s="16">
        <f>COUNTIF('Point Totals by Grade-Gender'!A:A, 'Team Points Summary'!H367)</f>
        <v>1</v>
      </c>
      <c r="J367" s="16" t="str">
        <f t="shared" si="41"/>
        <v/>
      </c>
    </row>
    <row r="368" spans="1:10" s="16" customFormat="1" ht="15" x14ac:dyDescent="0.25">
      <c r="A368" s="42">
        <v>44</v>
      </c>
      <c r="B368" s="42" t="s">
        <v>292</v>
      </c>
      <c r="C368" s="42">
        <v>473</v>
      </c>
      <c r="D368" s="42">
        <v>137</v>
      </c>
      <c r="E368" s="42">
        <v>165</v>
      </c>
      <c r="F368" s="42">
        <v>171</v>
      </c>
      <c r="H368" s="16" t="str">
        <f t="shared" si="42"/>
        <v>Grade 4 Girls Rio Terrace E</v>
      </c>
      <c r="I368" s="16">
        <f>COUNTIF('Point Totals by Grade-Gender'!A:A, 'Team Points Summary'!H368)</f>
        <v>1</v>
      </c>
      <c r="J368" s="16" t="str">
        <f t="shared" si="41"/>
        <v/>
      </c>
    </row>
    <row r="369" spans="1:10" s="16" customFormat="1" x14ac:dyDescent="0.2">
      <c r="C369" s="16">
        <f>SUM(C325:C368)</f>
        <v>10396</v>
      </c>
      <c r="H369" s="1" t="s">
        <v>31</v>
      </c>
      <c r="I369" s="16">
        <f>COUNTIF('Point Totals by Grade-Gender'!A:A, 'Team Points Summary'!H369)</f>
        <v>1</v>
      </c>
    </row>
    <row r="370" spans="1:10" s="16" customFormat="1" x14ac:dyDescent="0.2">
      <c r="H370" s="1"/>
    </row>
    <row r="371" spans="1:10" s="16" customFormat="1" x14ac:dyDescent="0.2">
      <c r="A371" s="1" t="s">
        <v>269</v>
      </c>
    </row>
    <row r="372" spans="1:10" s="16" customFormat="1" ht="15" x14ac:dyDescent="0.25">
      <c r="A372" s="43">
        <v>1</v>
      </c>
      <c r="B372" s="43" t="s">
        <v>95</v>
      </c>
      <c r="C372" s="43">
        <v>33</v>
      </c>
      <c r="D372" s="43">
        <v>5</v>
      </c>
      <c r="E372" s="43">
        <v>6</v>
      </c>
      <c r="F372" s="43">
        <v>22</v>
      </c>
      <c r="H372" s="16" t="str">
        <f>CONCATENATE("Grade 4 Boys ", B372)</f>
        <v>Grade 4 Boys Laurier Heights A</v>
      </c>
      <c r="I372" s="16">
        <f>COUNTIF('Point Totals by Grade-Gender'!A:A, 'Team Points Summary'!H372)</f>
        <v>1</v>
      </c>
      <c r="J372" s="16" t="str">
        <f t="shared" ref="J372:J409" si="45">IF(I372 = 0, "MISSING", "")</f>
        <v/>
      </c>
    </row>
    <row r="373" spans="1:10" s="16" customFormat="1" ht="15" x14ac:dyDescent="0.25">
      <c r="A373" s="43">
        <v>2</v>
      </c>
      <c r="B373" s="43" t="s">
        <v>71</v>
      </c>
      <c r="C373" s="43">
        <v>53</v>
      </c>
      <c r="D373" s="43">
        <v>7</v>
      </c>
      <c r="E373" s="43">
        <v>20</v>
      </c>
      <c r="F373" s="43">
        <v>26</v>
      </c>
      <c r="H373" s="16" t="str">
        <f t="shared" ref="H373:H409" si="46">CONCATENATE("Grade 4 Boys ", B373)</f>
        <v>Grade 4 Boys Earl Buxton A</v>
      </c>
      <c r="I373" s="16">
        <f>COUNTIF('Point Totals by Grade-Gender'!A:A, 'Team Points Summary'!H373)</f>
        <v>1</v>
      </c>
      <c r="J373" s="16" t="str">
        <f t="shared" si="45"/>
        <v/>
      </c>
    </row>
    <row r="374" spans="1:10" s="16" customFormat="1" ht="15" x14ac:dyDescent="0.25">
      <c r="A374" s="43">
        <v>3</v>
      </c>
      <c r="B374" s="43" t="s">
        <v>103</v>
      </c>
      <c r="C374" s="43">
        <v>66</v>
      </c>
      <c r="D374" s="43">
        <v>19</v>
      </c>
      <c r="E374" s="43">
        <v>23</v>
      </c>
      <c r="F374" s="43">
        <v>24</v>
      </c>
      <c r="H374" s="16" t="str">
        <f t="shared" si="46"/>
        <v>Grade 4 Boys Riverdale A</v>
      </c>
      <c r="I374" s="16">
        <f>COUNTIF('Point Totals by Grade-Gender'!A:A, 'Team Points Summary'!H374)</f>
        <v>1</v>
      </c>
      <c r="J374" s="16" t="str">
        <f t="shared" si="45"/>
        <v/>
      </c>
    </row>
    <row r="375" spans="1:10" s="16" customFormat="1" ht="15" x14ac:dyDescent="0.25">
      <c r="A375" s="43">
        <v>4</v>
      </c>
      <c r="B375" s="43" t="s">
        <v>77</v>
      </c>
      <c r="C375" s="43">
        <v>76</v>
      </c>
      <c r="D375" s="43">
        <v>12</v>
      </c>
      <c r="E375" s="43">
        <v>18</v>
      </c>
      <c r="F375" s="43">
        <v>46</v>
      </c>
      <c r="H375" s="16" t="str">
        <f t="shared" si="46"/>
        <v>Grade 4 Boys Patricia Heights A</v>
      </c>
      <c r="I375" s="16">
        <f>COUNTIF('Point Totals by Grade-Gender'!A:A, 'Team Points Summary'!H375)</f>
        <v>1</v>
      </c>
      <c r="J375" s="16" t="str">
        <f t="shared" si="45"/>
        <v/>
      </c>
    </row>
    <row r="376" spans="1:10" s="16" customFormat="1" ht="15" x14ac:dyDescent="0.25">
      <c r="A376" s="43">
        <v>5</v>
      </c>
      <c r="B376" s="43" t="s">
        <v>166</v>
      </c>
      <c r="C376" s="43">
        <v>87</v>
      </c>
      <c r="D376" s="43">
        <v>16</v>
      </c>
      <c r="E376" s="43">
        <v>27</v>
      </c>
      <c r="F376" s="43">
        <v>44</v>
      </c>
      <c r="H376" s="16" t="str">
        <f t="shared" si="46"/>
        <v>Grade 4 Boys Donald R. Getty A</v>
      </c>
      <c r="I376" s="16">
        <f>COUNTIF('Point Totals by Grade-Gender'!A:A, 'Team Points Summary'!H376)</f>
        <v>1</v>
      </c>
      <c r="J376" s="16" t="str">
        <f t="shared" si="45"/>
        <v/>
      </c>
    </row>
    <row r="377" spans="1:10" s="16" customFormat="1" ht="15" x14ac:dyDescent="0.25">
      <c r="A377" s="43">
        <v>6</v>
      </c>
      <c r="B377" s="43" t="s">
        <v>96</v>
      </c>
      <c r="C377" s="43">
        <v>96</v>
      </c>
      <c r="D377" s="43">
        <v>30</v>
      </c>
      <c r="E377" s="43">
        <v>32</v>
      </c>
      <c r="F377" s="43">
        <v>34</v>
      </c>
      <c r="H377" s="16" t="str">
        <f t="shared" si="46"/>
        <v>Grade 4 Boys Laurier Heights B</v>
      </c>
      <c r="I377" s="16">
        <f>COUNTIF('Point Totals by Grade-Gender'!A:A, 'Team Points Summary'!H377)</f>
        <v>1</v>
      </c>
      <c r="J377" s="16" t="str">
        <f t="shared" si="45"/>
        <v/>
      </c>
    </row>
    <row r="378" spans="1:10" s="16" customFormat="1" ht="15" x14ac:dyDescent="0.25">
      <c r="A378" s="43">
        <v>7</v>
      </c>
      <c r="B378" s="43" t="s">
        <v>58</v>
      </c>
      <c r="C378" s="43">
        <v>99</v>
      </c>
      <c r="D378" s="43">
        <v>15</v>
      </c>
      <c r="E378" s="43">
        <v>33</v>
      </c>
      <c r="F378" s="43">
        <v>51</v>
      </c>
      <c r="H378" s="16" t="str">
        <f t="shared" si="46"/>
        <v>Grade 4 Boys Rio Terrace A</v>
      </c>
      <c r="I378" s="16">
        <f>COUNTIF('Point Totals by Grade-Gender'!A:A, 'Team Points Summary'!H378)</f>
        <v>1</v>
      </c>
      <c r="J378" s="16" t="str">
        <f t="shared" si="45"/>
        <v/>
      </c>
    </row>
    <row r="379" spans="1:10" s="16" customFormat="1" ht="15" x14ac:dyDescent="0.25">
      <c r="A379" s="43">
        <v>8</v>
      </c>
      <c r="B379" s="43" t="s">
        <v>62</v>
      </c>
      <c r="C379" s="43">
        <v>104</v>
      </c>
      <c r="D379" s="43">
        <v>28</v>
      </c>
      <c r="E379" s="43">
        <v>35</v>
      </c>
      <c r="F379" s="43">
        <v>41</v>
      </c>
      <c r="H379" s="16" t="str">
        <f t="shared" si="46"/>
        <v>Grade 4 Boys Holyrood A</v>
      </c>
      <c r="I379" s="16">
        <f>COUNTIF('Point Totals by Grade-Gender'!A:A, 'Team Points Summary'!H379)</f>
        <v>1</v>
      </c>
      <c r="J379" s="16" t="str">
        <f t="shared" si="45"/>
        <v/>
      </c>
    </row>
    <row r="380" spans="1:10" s="16" customFormat="1" ht="15" x14ac:dyDescent="0.25">
      <c r="A380" s="43">
        <v>9</v>
      </c>
      <c r="B380" s="43" t="s">
        <v>137</v>
      </c>
      <c r="C380" s="43">
        <v>106</v>
      </c>
      <c r="D380" s="43">
        <v>14</v>
      </c>
      <c r="E380" s="43">
        <v>31</v>
      </c>
      <c r="F380" s="43">
        <v>61</v>
      </c>
      <c r="H380" s="16" t="str">
        <f t="shared" si="46"/>
        <v>Grade 4 Boys Belgravia A</v>
      </c>
      <c r="I380" s="16">
        <f>COUNTIF('Point Totals by Grade-Gender'!A:A, 'Team Points Summary'!H380)</f>
        <v>1</v>
      </c>
      <c r="J380" s="16" t="str">
        <f t="shared" si="45"/>
        <v/>
      </c>
    </row>
    <row r="381" spans="1:10" s="16" customFormat="1" ht="15" x14ac:dyDescent="0.25">
      <c r="A381" s="43">
        <v>10</v>
      </c>
      <c r="B381" s="43" t="s">
        <v>288</v>
      </c>
      <c r="C381" s="43">
        <v>126</v>
      </c>
      <c r="D381" s="43">
        <v>36</v>
      </c>
      <c r="E381" s="43">
        <v>37</v>
      </c>
      <c r="F381" s="43">
        <v>53</v>
      </c>
      <c r="H381" s="16" t="str">
        <f t="shared" si="46"/>
        <v>Grade 4 Boys Laurier Heights C</v>
      </c>
      <c r="I381" s="16">
        <f>COUNTIF('Point Totals by Grade-Gender'!A:A, 'Team Points Summary'!H381)</f>
        <v>1</v>
      </c>
      <c r="J381" s="16" t="str">
        <f t="shared" si="45"/>
        <v/>
      </c>
    </row>
    <row r="382" spans="1:10" s="16" customFormat="1" ht="15" x14ac:dyDescent="0.25">
      <c r="A382" s="43">
        <v>11</v>
      </c>
      <c r="B382" s="43" t="s">
        <v>101</v>
      </c>
      <c r="C382" s="43">
        <v>133</v>
      </c>
      <c r="D382" s="43">
        <v>21</v>
      </c>
      <c r="E382" s="43">
        <v>38</v>
      </c>
      <c r="F382" s="43">
        <v>74</v>
      </c>
      <c r="H382" s="16" t="str">
        <f t="shared" si="46"/>
        <v>Grade 4 Boys Donnan A</v>
      </c>
      <c r="I382" s="16">
        <f>COUNTIF('Point Totals by Grade-Gender'!A:A, 'Team Points Summary'!H382)</f>
        <v>1</v>
      </c>
      <c r="J382" s="16" t="str">
        <f t="shared" si="45"/>
        <v/>
      </c>
    </row>
    <row r="383" spans="1:10" s="16" customFormat="1" ht="15" x14ac:dyDescent="0.25">
      <c r="A383" s="43">
        <v>12</v>
      </c>
      <c r="B383" s="43" t="s">
        <v>56</v>
      </c>
      <c r="C383" s="43">
        <v>151</v>
      </c>
      <c r="D383" s="43">
        <v>29</v>
      </c>
      <c r="E383" s="43">
        <v>58</v>
      </c>
      <c r="F383" s="43">
        <v>64</v>
      </c>
      <c r="H383" s="16" t="str">
        <f t="shared" si="46"/>
        <v>Grade 4 Boys Windsor Park A</v>
      </c>
      <c r="I383" s="16">
        <f>COUNTIF('Point Totals by Grade-Gender'!A:A, 'Team Points Summary'!H383)</f>
        <v>1</v>
      </c>
      <c r="J383" s="16" t="str">
        <f t="shared" si="45"/>
        <v/>
      </c>
    </row>
    <row r="384" spans="1:10" s="16" customFormat="1" ht="15" x14ac:dyDescent="0.25">
      <c r="A384" s="43">
        <v>13</v>
      </c>
      <c r="B384" s="43" t="s">
        <v>57</v>
      </c>
      <c r="C384" s="43">
        <v>152</v>
      </c>
      <c r="D384" s="43">
        <v>8</v>
      </c>
      <c r="E384" s="43">
        <v>71</v>
      </c>
      <c r="F384" s="43">
        <v>73</v>
      </c>
      <c r="H384" s="16" t="str">
        <f t="shared" si="46"/>
        <v>Grade 4 Boys Brookside A</v>
      </c>
      <c r="I384" s="16">
        <f>COUNTIF('Point Totals by Grade-Gender'!A:A, 'Team Points Summary'!H384)</f>
        <v>1</v>
      </c>
      <c r="J384" s="16" t="str">
        <f t="shared" si="45"/>
        <v/>
      </c>
    </row>
    <row r="385" spans="1:10" s="16" customFormat="1" ht="15" x14ac:dyDescent="0.25">
      <c r="A385" s="43">
        <v>14</v>
      </c>
      <c r="B385" s="43" t="s">
        <v>295</v>
      </c>
      <c r="C385" s="43">
        <v>175</v>
      </c>
      <c r="D385" s="43">
        <v>9</v>
      </c>
      <c r="E385" s="43">
        <v>76</v>
      </c>
      <c r="F385" s="43">
        <v>90</v>
      </c>
      <c r="H385" s="16" t="str">
        <f t="shared" si="46"/>
        <v>Grade 4 Boys Joey Moss A</v>
      </c>
      <c r="I385" s="16">
        <f>COUNTIF('Point Totals by Grade-Gender'!A:A, 'Team Points Summary'!H385)</f>
        <v>1</v>
      </c>
      <c r="J385" s="16" t="str">
        <f t="shared" si="45"/>
        <v/>
      </c>
    </row>
    <row r="386" spans="1:10" s="16" customFormat="1" ht="15" x14ac:dyDescent="0.25">
      <c r="A386" s="43">
        <v>15</v>
      </c>
      <c r="B386" s="43" t="s">
        <v>122</v>
      </c>
      <c r="C386" s="43">
        <v>177</v>
      </c>
      <c r="D386" s="43">
        <v>40</v>
      </c>
      <c r="E386" s="43">
        <v>67</v>
      </c>
      <c r="F386" s="43">
        <v>70</v>
      </c>
      <c r="H386" s="16" t="str">
        <f t="shared" si="46"/>
        <v>Grade 4 Boys Shauna May Seneca A</v>
      </c>
      <c r="I386" s="16">
        <f>COUNTIF('Point Totals by Grade-Gender'!A:A, 'Team Points Summary'!H386)</f>
        <v>1</v>
      </c>
      <c r="J386" s="16" t="str">
        <f t="shared" si="45"/>
        <v/>
      </c>
    </row>
    <row r="387" spans="1:10" s="16" customFormat="1" ht="15" x14ac:dyDescent="0.25">
      <c r="A387" s="43">
        <v>16</v>
      </c>
      <c r="B387" s="43" t="s">
        <v>76</v>
      </c>
      <c r="C387" s="43">
        <v>182</v>
      </c>
      <c r="D387" s="43">
        <v>39</v>
      </c>
      <c r="E387" s="43">
        <v>68</v>
      </c>
      <c r="F387" s="43">
        <v>75</v>
      </c>
      <c r="H387" s="16" t="str">
        <f t="shared" si="46"/>
        <v>Grade 4 Boys Earl Buxton B</v>
      </c>
      <c r="I387" s="16">
        <f>COUNTIF('Point Totals by Grade-Gender'!A:A, 'Team Points Summary'!H387)</f>
        <v>1</v>
      </c>
      <c r="J387" s="16" t="str">
        <f t="shared" si="45"/>
        <v/>
      </c>
    </row>
    <row r="388" spans="1:10" s="16" customFormat="1" ht="15" x14ac:dyDescent="0.25">
      <c r="A388" s="43">
        <v>17</v>
      </c>
      <c r="B388" s="43" t="s">
        <v>282</v>
      </c>
      <c r="C388" s="43">
        <v>195</v>
      </c>
      <c r="D388" s="43">
        <v>50</v>
      </c>
      <c r="E388" s="43">
        <v>59</v>
      </c>
      <c r="F388" s="43">
        <v>86</v>
      </c>
      <c r="H388" s="16" t="str">
        <f t="shared" si="46"/>
        <v>Grade 4 Boys Patricia Heights B</v>
      </c>
      <c r="I388" s="16">
        <f>COUNTIF('Point Totals by Grade-Gender'!A:A, 'Team Points Summary'!H388)</f>
        <v>1</v>
      </c>
      <c r="J388" s="16" t="str">
        <f t="shared" si="45"/>
        <v/>
      </c>
    </row>
    <row r="389" spans="1:10" s="16" customFormat="1" ht="15" x14ac:dyDescent="0.25">
      <c r="A389" s="43">
        <v>18</v>
      </c>
      <c r="B389" s="43" t="s">
        <v>78</v>
      </c>
      <c r="C389" s="43">
        <v>199</v>
      </c>
      <c r="D389" s="43">
        <v>17</v>
      </c>
      <c r="E389" s="43">
        <v>62</v>
      </c>
      <c r="F389" s="43">
        <v>120</v>
      </c>
      <c r="H389" s="16" t="str">
        <f t="shared" si="46"/>
        <v>Grade 4 Boys Centennial A</v>
      </c>
      <c r="I389" s="16">
        <f>COUNTIF('Point Totals by Grade-Gender'!A:A, 'Team Points Summary'!H389)</f>
        <v>1</v>
      </c>
      <c r="J389" s="16" t="str">
        <f t="shared" si="45"/>
        <v/>
      </c>
    </row>
    <row r="390" spans="1:10" s="16" customFormat="1" ht="15" x14ac:dyDescent="0.25">
      <c r="A390" s="43">
        <v>19</v>
      </c>
      <c r="B390" s="43" t="s">
        <v>85</v>
      </c>
      <c r="C390" s="43">
        <v>202</v>
      </c>
      <c r="D390" s="43">
        <v>47</v>
      </c>
      <c r="E390" s="43">
        <v>77</v>
      </c>
      <c r="F390" s="43">
        <v>78</v>
      </c>
      <c r="H390" s="16" t="str">
        <f t="shared" si="46"/>
        <v>Grade 4 Boys Westbrook A</v>
      </c>
      <c r="I390" s="16">
        <f>COUNTIF('Point Totals by Grade-Gender'!A:A, 'Team Points Summary'!H390)</f>
        <v>1</v>
      </c>
      <c r="J390" s="16" t="str">
        <f t="shared" si="45"/>
        <v/>
      </c>
    </row>
    <row r="391" spans="1:10" s="16" customFormat="1" ht="15" x14ac:dyDescent="0.25">
      <c r="A391" s="43">
        <v>20</v>
      </c>
      <c r="B391" s="43" t="s">
        <v>294</v>
      </c>
      <c r="C391" s="43">
        <v>214</v>
      </c>
      <c r="D391" s="43">
        <v>48</v>
      </c>
      <c r="E391" s="43">
        <v>55</v>
      </c>
      <c r="F391" s="43">
        <v>111</v>
      </c>
      <c r="H391" s="16" t="str">
        <f t="shared" si="46"/>
        <v>Grade 4 Boys Riverdale B</v>
      </c>
      <c r="I391" s="16">
        <f>COUNTIF('Point Totals by Grade-Gender'!A:A, 'Team Points Summary'!H391)</f>
        <v>1</v>
      </c>
      <c r="J391" s="16" t="str">
        <f t="shared" si="45"/>
        <v/>
      </c>
    </row>
    <row r="392" spans="1:10" s="16" customFormat="1" ht="15" x14ac:dyDescent="0.25">
      <c r="A392" s="43">
        <v>21</v>
      </c>
      <c r="B392" s="43" t="s">
        <v>306</v>
      </c>
      <c r="C392" s="43">
        <v>218</v>
      </c>
      <c r="D392" s="43">
        <v>52</v>
      </c>
      <c r="E392" s="43">
        <v>57</v>
      </c>
      <c r="F392" s="43">
        <v>109</v>
      </c>
      <c r="H392" s="16" t="str">
        <f t="shared" si="46"/>
        <v>Grade 4 Boys Constable Daniel Woodal</v>
      </c>
      <c r="I392" s="16">
        <f>COUNTIF('Point Totals by Grade-Gender'!A:A, 'Team Points Summary'!H392)</f>
        <v>1</v>
      </c>
      <c r="J392" s="16" t="str">
        <f t="shared" si="45"/>
        <v/>
      </c>
    </row>
    <row r="393" spans="1:10" s="16" customFormat="1" ht="15" x14ac:dyDescent="0.25">
      <c r="A393" s="43">
        <v>22</v>
      </c>
      <c r="B393" s="43" t="s">
        <v>54</v>
      </c>
      <c r="C393" s="43">
        <v>221</v>
      </c>
      <c r="D393" s="43">
        <v>3</v>
      </c>
      <c r="E393" s="43">
        <v>99</v>
      </c>
      <c r="F393" s="43">
        <v>119</v>
      </c>
      <c r="H393" s="16" t="str">
        <f t="shared" si="46"/>
        <v>Grade 4 Boys Michael A. Kostek A</v>
      </c>
      <c r="I393" s="16">
        <f>COUNTIF('Point Totals by Grade-Gender'!A:A, 'Team Points Summary'!H393)</f>
        <v>1</v>
      </c>
      <c r="J393" s="16" t="str">
        <f t="shared" si="45"/>
        <v/>
      </c>
    </row>
    <row r="394" spans="1:10" s="16" customFormat="1" ht="15" x14ac:dyDescent="0.25">
      <c r="A394" s="43">
        <v>23</v>
      </c>
      <c r="B394" s="43" t="s">
        <v>140</v>
      </c>
      <c r="C394" s="43">
        <v>227</v>
      </c>
      <c r="D394" s="43">
        <v>54</v>
      </c>
      <c r="E394" s="43">
        <v>81</v>
      </c>
      <c r="F394" s="43">
        <v>92</v>
      </c>
      <c r="H394" s="16" t="str">
        <f t="shared" si="46"/>
        <v>Grade 4 Boys Stratford A</v>
      </c>
      <c r="I394" s="16">
        <f>COUNTIF('Point Totals by Grade-Gender'!A:A, 'Team Points Summary'!H394)</f>
        <v>1</v>
      </c>
      <c r="J394" s="16" t="str">
        <f t="shared" si="45"/>
        <v/>
      </c>
    </row>
    <row r="395" spans="1:10" s="16" customFormat="1" ht="15" x14ac:dyDescent="0.25">
      <c r="A395" s="43">
        <v>24</v>
      </c>
      <c r="B395" s="43" t="s">
        <v>289</v>
      </c>
      <c r="C395" s="43">
        <v>229</v>
      </c>
      <c r="D395" s="43">
        <v>56</v>
      </c>
      <c r="E395" s="43">
        <v>82</v>
      </c>
      <c r="F395" s="43">
        <v>91</v>
      </c>
      <c r="H395" s="16" t="str">
        <f t="shared" si="46"/>
        <v>Grade 4 Boys Laurier Heights D</v>
      </c>
      <c r="I395" s="16">
        <f>COUNTIF('Point Totals by Grade-Gender'!A:A, 'Team Points Summary'!H395)</f>
        <v>1</v>
      </c>
      <c r="J395" s="16" t="str">
        <f t="shared" si="45"/>
        <v/>
      </c>
    </row>
    <row r="396" spans="1:10" s="16" customFormat="1" ht="15" x14ac:dyDescent="0.25">
      <c r="A396" s="43">
        <v>25</v>
      </c>
      <c r="B396" s="43" t="s">
        <v>60</v>
      </c>
      <c r="C396" s="43">
        <v>239</v>
      </c>
      <c r="D396" s="43">
        <v>11</v>
      </c>
      <c r="E396" s="43">
        <v>105</v>
      </c>
      <c r="F396" s="43">
        <v>123</v>
      </c>
      <c r="H396" s="16" t="str">
        <f t="shared" si="46"/>
        <v>Grade 4 Boys Brander Gardens A</v>
      </c>
      <c r="I396" s="16">
        <f>COUNTIF('Point Totals by Grade-Gender'!A:A, 'Team Points Summary'!H396)</f>
        <v>1</v>
      </c>
      <c r="J396" s="16" t="str">
        <f t="shared" si="45"/>
        <v/>
      </c>
    </row>
    <row r="397" spans="1:10" s="16" customFormat="1" ht="15" x14ac:dyDescent="0.25">
      <c r="A397" s="43">
        <v>26</v>
      </c>
      <c r="B397" s="43" t="s">
        <v>65</v>
      </c>
      <c r="C397" s="43">
        <v>261</v>
      </c>
      <c r="D397" s="43">
        <v>80</v>
      </c>
      <c r="E397" s="43">
        <v>84</v>
      </c>
      <c r="F397" s="43">
        <v>97</v>
      </c>
      <c r="H397" s="16" t="str">
        <f t="shared" si="46"/>
        <v>Grade 4 Boys Rio Terrace B</v>
      </c>
      <c r="I397" s="16">
        <f>COUNTIF('Point Totals by Grade-Gender'!A:A, 'Team Points Summary'!H397)</f>
        <v>1</v>
      </c>
      <c r="J397" s="16" t="str">
        <f t="shared" si="45"/>
        <v/>
      </c>
    </row>
    <row r="398" spans="1:10" s="16" customFormat="1" ht="15" x14ac:dyDescent="0.25">
      <c r="A398" s="43">
        <v>27</v>
      </c>
      <c r="B398" s="43" t="s">
        <v>81</v>
      </c>
      <c r="C398" s="43">
        <v>265</v>
      </c>
      <c r="D398" s="43">
        <v>83</v>
      </c>
      <c r="E398" s="43">
        <v>89</v>
      </c>
      <c r="F398" s="43">
        <v>93</v>
      </c>
      <c r="H398" s="16" t="str">
        <f t="shared" si="46"/>
        <v>Grade 4 Boys Earl Buxton C</v>
      </c>
      <c r="I398" s="16">
        <f>COUNTIF('Point Totals by Grade-Gender'!A:A, 'Team Points Summary'!H398)</f>
        <v>1</v>
      </c>
      <c r="J398" s="16" t="str">
        <f t="shared" si="45"/>
        <v/>
      </c>
    </row>
    <row r="399" spans="1:10" s="16" customFormat="1" ht="15" x14ac:dyDescent="0.25">
      <c r="A399" s="43">
        <v>28</v>
      </c>
      <c r="B399" s="43" t="s">
        <v>67</v>
      </c>
      <c r="C399" s="43">
        <v>266</v>
      </c>
      <c r="D399" s="43">
        <v>2</v>
      </c>
      <c r="E399" s="43">
        <v>128</v>
      </c>
      <c r="F399" s="43">
        <v>136</v>
      </c>
      <c r="H399" s="16" t="str">
        <f t="shared" si="46"/>
        <v>Grade 4 Boys Uncas A</v>
      </c>
      <c r="I399" s="16">
        <f>COUNTIF('Point Totals by Grade-Gender'!A:A, 'Team Points Summary'!H399)</f>
        <v>1</v>
      </c>
      <c r="J399" s="16" t="str">
        <f t="shared" si="45"/>
        <v/>
      </c>
    </row>
    <row r="400" spans="1:10" s="16" customFormat="1" ht="15" x14ac:dyDescent="0.25">
      <c r="A400" s="43">
        <v>29</v>
      </c>
      <c r="B400" s="43" t="s">
        <v>138</v>
      </c>
      <c r="C400" s="43">
        <v>276</v>
      </c>
      <c r="D400" s="43">
        <v>60</v>
      </c>
      <c r="E400" s="43">
        <v>100</v>
      </c>
      <c r="F400" s="43">
        <v>116</v>
      </c>
      <c r="H400" s="16" t="str">
        <f t="shared" si="46"/>
        <v>Grade 4 Boys Ellerslie Campus A</v>
      </c>
      <c r="I400" s="16">
        <f>COUNTIF('Point Totals by Grade-Gender'!A:A, 'Team Points Summary'!H400)</f>
        <v>1</v>
      </c>
      <c r="J400" s="16" t="str">
        <f t="shared" si="45"/>
        <v/>
      </c>
    </row>
    <row r="401" spans="1:10" s="16" customFormat="1" ht="15" x14ac:dyDescent="0.25">
      <c r="A401" s="43">
        <v>30</v>
      </c>
      <c r="B401" s="43" t="s">
        <v>83</v>
      </c>
      <c r="C401" s="43">
        <v>307</v>
      </c>
      <c r="D401" s="43">
        <v>96</v>
      </c>
      <c r="E401" s="43">
        <v>98</v>
      </c>
      <c r="F401" s="43">
        <v>113</v>
      </c>
      <c r="H401" s="16" t="str">
        <f t="shared" si="46"/>
        <v>Grade 4 Boys Earl Buxton D</v>
      </c>
      <c r="I401" s="16">
        <f>COUNTIF('Point Totals by Grade-Gender'!A:A, 'Team Points Summary'!H401)</f>
        <v>1</v>
      </c>
      <c r="J401" s="16" t="str">
        <f t="shared" si="45"/>
        <v/>
      </c>
    </row>
    <row r="402" spans="1:10" s="16" customFormat="1" ht="15" x14ac:dyDescent="0.25">
      <c r="A402" s="43">
        <v>31</v>
      </c>
      <c r="B402" s="43" t="s">
        <v>307</v>
      </c>
      <c r="C402" s="43">
        <v>325</v>
      </c>
      <c r="D402" s="43">
        <v>42</v>
      </c>
      <c r="E402" s="43">
        <v>141</v>
      </c>
      <c r="F402" s="43">
        <v>142</v>
      </c>
      <c r="H402" s="16" t="str">
        <f t="shared" si="46"/>
        <v>Grade 4 Boys Alex Janvier A</v>
      </c>
      <c r="I402" s="16">
        <f>COUNTIF('Point Totals by Grade-Gender'!A:A, 'Team Points Summary'!H402)</f>
        <v>1</v>
      </c>
      <c r="J402" s="16" t="str">
        <f t="shared" si="45"/>
        <v/>
      </c>
    </row>
    <row r="403" spans="1:10" s="16" customFormat="1" ht="15" x14ac:dyDescent="0.25">
      <c r="A403" s="43">
        <v>32</v>
      </c>
      <c r="B403" s="43" t="s">
        <v>308</v>
      </c>
      <c r="C403" s="43">
        <v>332</v>
      </c>
      <c r="D403" s="43">
        <v>85</v>
      </c>
      <c r="E403" s="43">
        <v>118</v>
      </c>
      <c r="F403" s="43">
        <v>129</v>
      </c>
      <c r="H403" s="16" t="str">
        <f t="shared" si="46"/>
        <v>Grade 4 Boys Shauna May Seneca B</v>
      </c>
      <c r="I403" s="16">
        <f>COUNTIF('Point Totals by Grade-Gender'!A:A, 'Team Points Summary'!H403)</f>
        <v>1</v>
      </c>
      <c r="J403" s="16" t="str">
        <f t="shared" si="45"/>
        <v/>
      </c>
    </row>
    <row r="404" spans="1:10" s="16" customFormat="1" ht="15" x14ac:dyDescent="0.25">
      <c r="A404" s="43">
        <v>33</v>
      </c>
      <c r="B404" s="43" t="s">
        <v>174</v>
      </c>
      <c r="C404" s="43">
        <v>332</v>
      </c>
      <c r="D404" s="43">
        <v>108</v>
      </c>
      <c r="E404" s="43">
        <v>110</v>
      </c>
      <c r="F404" s="43">
        <v>114</v>
      </c>
      <c r="H404" s="16" t="str">
        <f t="shared" si="46"/>
        <v>Grade 4 Boys Donald R. Getty B</v>
      </c>
      <c r="I404" s="16">
        <f>COUNTIF('Point Totals by Grade-Gender'!A:A, 'Team Points Summary'!H404)</f>
        <v>1</v>
      </c>
      <c r="J404" s="16" t="str">
        <f t="shared" si="45"/>
        <v/>
      </c>
    </row>
    <row r="405" spans="1:10" s="16" customFormat="1" ht="15" x14ac:dyDescent="0.25">
      <c r="A405" s="43">
        <v>34</v>
      </c>
      <c r="B405" s="43" t="s">
        <v>180</v>
      </c>
      <c r="C405" s="43">
        <v>342</v>
      </c>
      <c r="D405" s="43">
        <v>94</v>
      </c>
      <c r="E405" s="43">
        <v>104</v>
      </c>
      <c r="F405" s="43">
        <v>144</v>
      </c>
      <c r="H405" s="16" t="str">
        <f t="shared" si="46"/>
        <v>Grade 4 Boys Stratford B</v>
      </c>
      <c r="I405" s="16">
        <f>COUNTIF('Point Totals by Grade-Gender'!A:A, 'Team Points Summary'!H405)</f>
        <v>1</v>
      </c>
      <c r="J405" s="16" t="str">
        <f t="shared" si="45"/>
        <v/>
      </c>
    </row>
    <row r="406" spans="1:10" s="16" customFormat="1" ht="15" x14ac:dyDescent="0.25">
      <c r="A406" s="43">
        <v>35</v>
      </c>
      <c r="B406" s="43" t="s">
        <v>170</v>
      </c>
      <c r="C406" s="43">
        <v>350</v>
      </c>
      <c r="D406" s="43">
        <v>79</v>
      </c>
      <c r="E406" s="43">
        <v>133</v>
      </c>
      <c r="F406" s="43">
        <v>138</v>
      </c>
      <c r="H406" s="16" t="str">
        <f t="shared" si="46"/>
        <v>Grade 4 Boys Callingwood A</v>
      </c>
      <c r="I406" s="16">
        <f>COUNTIF('Point Totals by Grade-Gender'!A:A, 'Team Points Summary'!H406)</f>
        <v>1</v>
      </c>
      <c r="J406" s="16" t="str">
        <f t="shared" si="45"/>
        <v/>
      </c>
    </row>
    <row r="407" spans="1:10" s="16" customFormat="1" ht="15" x14ac:dyDescent="0.25">
      <c r="A407" s="43">
        <v>36</v>
      </c>
      <c r="B407" s="43" t="s">
        <v>299</v>
      </c>
      <c r="C407" s="43">
        <v>362</v>
      </c>
      <c r="D407" s="43">
        <v>115</v>
      </c>
      <c r="E407" s="43">
        <v>117</v>
      </c>
      <c r="F407" s="43">
        <v>130</v>
      </c>
      <c r="H407" s="16" t="str">
        <f t="shared" si="46"/>
        <v>Grade 4 Boys Earl Buxton E</v>
      </c>
      <c r="I407" s="16">
        <f>COUNTIF('Point Totals by Grade-Gender'!A:A, 'Team Points Summary'!H407)</f>
        <v>1</v>
      </c>
      <c r="J407" s="16" t="str">
        <f t="shared" si="45"/>
        <v/>
      </c>
    </row>
    <row r="408" spans="1:10" s="16" customFormat="1" ht="15" x14ac:dyDescent="0.25">
      <c r="A408" s="43">
        <v>37</v>
      </c>
      <c r="B408" s="43" t="s">
        <v>80</v>
      </c>
      <c r="C408" s="43">
        <v>386</v>
      </c>
      <c r="D408" s="43">
        <v>125</v>
      </c>
      <c r="E408" s="43">
        <v>127</v>
      </c>
      <c r="F408" s="43">
        <v>134</v>
      </c>
      <c r="H408" s="16" t="str">
        <f t="shared" si="46"/>
        <v>Grade 4 Boys Centennial B</v>
      </c>
      <c r="I408" s="16">
        <f>COUNTIF('Point Totals by Grade-Gender'!A:A, 'Team Points Summary'!H408)</f>
        <v>1</v>
      </c>
      <c r="J408" s="16" t="str">
        <f t="shared" si="45"/>
        <v/>
      </c>
    </row>
    <row r="409" spans="1:10" s="16" customFormat="1" ht="15" x14ac:dyDescent="0.25">
      <c r="A409" s="43">
        <v>38</v>
      </c>
      <c r="B409" s="43" t="s">
        <v>121</v>
      </c>
      <c r="C409" s="43">
        <v>411</v>
      </c>
      <c r="D409" s="43">
        <v>131</v>
      </c>
      <c r="E409" s="43">
        <v>132</v>
      </c>
      <c r="F409" s="43">
        <v>148</v>
      </c>
      <c r="H409" s="16" t="str">
        <f t="shared" si="46"/>
        <v>Grade 4 Boys Brookside B</v>
      </c>
      <c r="I409" s="16">
        <f>COUNTIF('Point Totals by Grade-Gender'!A:A, 'Team Points Summary'!H409)</f>
        <v>1</v>
      </c>
      <c r="J409" s="16" t="str">
        <f t="shared" si="45"/>
        <v/>
      </c>
    </row>
    <row r="410" spans="1:10" s="16" customFormat="1" x14ac:dyDescent="0.2">
      <c r="C410" s="16">
        <f>SUM(C372:C409)</f>
        <v>7975</v>
      </c>
      <c r="H410" s="1" t="s">
        <v>32</v>
      </c>
      <c r="I410" s="16">
        <f>COUNTIF('Point Totals by Grade-Gender'!A:A, 'Team Points Summary'!H410)</f>
        <v>1</v>
      </c>
    </row>
    <row r="411" spans="1:10" s="16" customFormat="1" x14ac:dyDescent="0.2">
      <c r="H411" s="1"/>
    </row>
    <row r="412" spans="1:10" s="16" customFormat="1" x14ac:dyDescent="0.2">
      <c r="A412" s="1" t="s">
        <v>270</v>
      </c>
    </row>
    <row r="413" spans="1:10" s="16" customFormat="1" ht="15" x14ac:dyDescent="0.25">
      <c r="A413" s="44">
        <v>1</v>
      </c>
      <c r="B413" s="44" t="s">
        <v>71</v>
      </c>
      <c r="C413" s="44">
        <v>37</v>
      </c>
      <c r="D413" s="44">
        <v>6</v>
      </c>
      <c r="E413" s="44">
        <v>10</v>
      </c>
      <c r="F413" s="44">
        <v>21</v>
      </c>
      <c r="H413" s="16" t="str">
        <f>CONCATENATE("Grade 5 Girls ", B413)</f>
        <v>Grade 5 Girls Earl Buxton A</v>
      </c>
      <c r="I413" s="16">
        <f>COUNTIF('Point Totals by Grade-Gender'!A:A, 'Team Points Summary'!H413)</f>
        <v>1</v>
      </c>
      <c r="J413" s="16" t="str">
        <f t="shared" ref="J413:J448" si="47">IF(I413 = 0, "MISSING", "")</f>
        <v/>
      </c>
    </row>
    <row r="414" spans="1:10" s="16" customFormat="1" ht="15" x14ac:dyDescent="0.25">
      <c r="A414" s="44">
        <v>2</v>
      </c>
      <c r="B414" s="44" t="s">
        <v>95</v>
      </c>
      <c r="C414" s="44">
        <v>40</v>
      </c>
      <c r="D414" s="44">
        <v>9</v>
      </c>
      <c r="E414" s="44">
        <v>13</v>
      </c>
      <c r="F414" s="44">
        <v>18</v>
      </c>
      <c r="H414" s="16" t="str">
        <f t="shared" ref="H414:H445" si="48">CONCATENATE("Grade 5 Girls ", B414)</f>
        <v>Grade 5 Girls Laurier Heights A</v>
      </c>
      <c r="I414" s="16">
        <f>COUNTIF('Point Totals by Grade-Gender'!A:A, 'Team Points Summary'!H414)</f>
        <v>1</v>
      </c>
      <c r="J414" s="16" t="str">
        <f t="shared" si="47"/>
        <v/>
      </c>
    </row>
    <row r="415" spans="1:10" s="16" customFormat="1" ht="15" x14ac:dyDescent="0.25">
      <c r="A415" s="44">
        <v>3</v>
      </c>
      <c r="B415" s="44" t="s">
        <v>137</v>
      </c>
      <c r="C415" s="44">
        <v>40</v>
      </c>
      <c r="D415" s="44">
        <v>7</v>
      </c>
      <c r="E415" s="44">
        <v>11</v>
      </c>
      <c r="F415" s="44">
        <v>22</v>
      </c>
      <c r="H415" s="16" t="str">
        <f t="shared" si="48"/>
        <v>Grade 5 Girls Belgravia A</v>
      </c>
      <c r="I415" s="16">
        <f>COUNTIF('Point Totals by Grade-Gender'!A:A, 'Team Points Summary'!H415)</f>
        <v>1</v>
      </c>
      <c r="J415" s="16" t="str">
        <f t="shared" si="47"/>
        <v/>
      </c>
    </row>
    <row r="416" spans="1:10" s="16" customFormat="1" ht="15" x14ac:dyDescent="0.25">
      <c r="A416" s="44">
        <v>4</v>
      </c>
      <c r="B416" s="44" t="s">
        <v>78</v>
      </c>
      <c r="C416" s="44">
        <v>53</v>
      </c>
      <c r="D416" s="44">
        <v>12</v>
      </c>
      <c r="E416" s="44">
        <v>17</v>
      </c>
      <c r="F416" s="44">
        <v>24</v>
      </c>
      <c r="H416" s="16" t="str">
        <f t="shared" si="48"/>
        <v>Grade 5 Girls Centennial A</v>
      </c>
      <c r="I416" s="16">
        <f>COUNTIF('Point Totals by Grade-Gender'!A:A, 'Team Points Summary'!H416)</f>
        <v>1</v>
      </c>
      <c r="J416" s="16" t="str">
        <f t="shared" si="47"/>
        <v/>
      </c>
    </row>
    <row r="417" spans="1:10" s="16" customFormat="1" ht="15" x14ac:dyDescent="0.25">
      <c r="A417" s="44">
        <v>5</v>
      </c>
      <c r="B417" s="44" t="s">
        <v>77</v>
      </c>
      <c r="C417" s="44">
        <v>62</v>
      </c>
      <c r="D417" s="44">
        <v>3</v>
      </c>
      <c r="E417" s="44">
        <v>25</v>
      </c>
      <c r="F417" s="44">
        <v>34</v>
      </c>
      <c r="H417" s="16" t="str">
        <f t="shared" si="48"/>
        <v>Grade 5 Girls Patricia Heights A</v>
      </c>
      <c r="I417" s="16">
        <f>COUNTIF('Point Totals by Grade-Gender'!A:A, 'Team Points Summary'!H417)</f>
        <v>1</v>
      </c>
      <c r="J417" s="16" t="str">
        <f t="shared" si="47"/>
        <v/>
      </c>
    </row>
    <row r="418" spans="1:10" s="16" customFormat="1" ht="15" x14ac:dyDescent="0.25">
      <c r="A418" s="44">
        <v>6</v>
      </c>
      <c r="B418" s="44" t="s">
        <v>96</v>
      </c>
      <c r="C418" s="44">
        <v>65</v>
      </c>
      <c r="D418" s="44">
        <v>19</v>
      </c>
      <c r="E418" s="44">
        <v>20</v>
      </c>
      <c r="F418" s="44">
        <v>26</v>
      </c>
      <c r="H418" s="16" t="str">
        <f t="shared" si="48"/>
        <v>Grade 5 Girls Laurier Heights B</v>
      </c>
      <c r="I418" s="16">
        <f>COUNTIF('Point Totals by Grade-Gender'!A:A, 'Team Points Summary'!H418)</f>
        <v>1</v>
      </c>
      <c r="J418" s="16" t="str">
        <f t="shared" si="47"/>
        <v/>
      </c>
    </row>
    <row r="419" spans="1:10" s="16" customFormat="1" ht="15" x14ac:dyDescent="0.25">
      <c r="A419" s="44">
        <v>7</v>
      </c>
      <c r="B419" s="44" t="s">
        <v>54</v>
      </c>
      <c r="C419" s="44">
        <v>92</v>
      </c>
      <c r="D419" s="44">
        <v>14</v>
      </c>
      <c r="E419" s="44">
        <v>28</v>
      </c>
      <c r="F419" s="44">
        <v>50</v>
      </c>
      <c r="H419" s="16" t="str">
        <f t="shared" si="48"/>
        <v>Grade 5 Girls Michael A. Kostek A</v>
      </c>
      <c r="I419" s="16">
        <f>COUNTIF('Point Totals by Grade-Gender'!A:A, 'Team Points Summary'!H419)</f>
        <v>1</v>
      </c>
      <c r="J419" s="16" t="str">
        <f t="shared" si="47"/>
        <v/>
      </c>
    </row>
    <row r="420" spans="1:10" s="16" customFormat="1" ht="15" x14ac:dyDescent="0.25">
      <c r="A420" s="44">
        <v>8</v>
      </c>
      <c r="B420" s="44" t="s">
        <v>288</v>
      </c>
      <c r="C420" s="44">
        <v>97</v>
      </c>
      <c r="D420" s="44">
        <v>27</v>
      </c>
      <c r="E420" s="44">
        <v>33</v>
      </c>
      <c r="F420" s="44">
        <v>37</v>
      </c>
      <c r="H420" s="16" t="str">
        <f t="shared" si="48"/>
        <v>Grade 5 Girls Laurier Heights C</v>
      </c>
      <c r="I420" s="16">
        <f>COUNTIF('Point Totals by Grade-Gender'!A:A, 'Team Points Summary'!H420)</f>
        <v>1</v>
      </c>
      <c r="J420" s="16" t="str">
        <f t="shared" si="47"/>
        <v/>
      </c>
    </row>
    <row r="421" spans="1:10" s="16" customFormat="1" ht="15" x14ac:dyDescent="0.25">
      <c r="A421" s="44">
        <v>9</v>
      </c>
      <c r="B421" s="44" t="s">
        <v>60</v>
      </c>
      <c r="C421" s="44">
        <v>100</v>
      </c>
      <c r="D421" s="44">
        <v>29</v>
      </c>
      <c r="E421" s="44">
        <v>35</v>
      </c>
      <c r="F421" s="44">
        <v>36</v>
      </c>
      <c r="H421" s="16" t="str">
        <f t="shared" si="48"/>
        <v>Grade 5 Girls Brander Gardens A</v>
      </c>
      <c r="I421" s="16">
        <f>COUNTIF('Point Totals by Grade-Gender'!A:A, 'Team Points Summary'!H421)</f>
        <v>1</v>
      </c>
      <c r="J421" s="16" t="str">
        <f t="shared" si="47"/>
        <v/>
      </c>
    </row>
    <row r="422" spans="1:10" s="16" customFormat="1" ht="15" x14ac:dyDescent="0.25">
      <c r="A422" s="44">
        <v>10</v>
      </c>
      <c r="B422" s="44" t="s">
        <v>327</v>
      </c>
      <c r="C422" s="44">
        <v>106</v>
      </c>
      <c r="D422" s="44">
        <v>30</v>
      </c>
      <c r="E422" s="44">
        <v>31</v>
      </c>
      <c r="F422" s="44">
        <v>45</v>
      </c>
      <c r="H422" s="16" t="str">
        <f t="shared" si="48"/>
        <v>Grade 5 Girls Constable Daniel Woodall A</v>
      </c>
      <c r="I422" s="16">
        <f>COUNTIF('Point Totals by Grade-Gender'!A:A, 'Team Points Summary'!H422)</f>
        <v>1</v>
      </c>
      <c r="J422" s="16" t="str">
        <f t="shared" si="47"/>
        <v/>
      </c>
    </row>
    <row r="423" spans="1:10" s="16" customFormat="1" ht="15" x14ac:dyDescent="0.25">
      <c r="A423" s="44">
        <v>11</v>
      </c>
      <c r="B423" s="44" t="s">
        <v>57</v>
      </c>
      <c r="C423" s="44">
        <v>113</v>
      </c>
      <c r="D423" s="44">
        <v>8</v>
      </c>
      <c r="E423" s="44">
        <v>52</v>
      </c>
      <c r="F423" s="44">
        <v>53</v>
      </c>
      <c r="H423" s="16" t="str">
        <f t="shared" si="48"/>
        <v>Grade 5 Girls Brookside A</v>
      </c>
      <c r="I423" s="16">
        <f>COUNTIF('Point Totals by Grade-Gender'!A:A, 'Team Points Summary'!H423)</f>
        <v>1</v>
      </c>
      <c r="J423" s="16" t="str">
        <f t="shared" si="47"/>
        <v/>
      </c>
    </row>
    <row r="424" spans="1:10" s="16" customFormat="1" ht="15" x14ac:dyDescent="0.25">
      <c r="A424" s="44">
        <v>12</v>
      </c>
      <c r="B424" s="44" t="s">
        <v>325</v>
      </c>
      <c r="C424" s="44">
        <v>133</v>
      </c>
      <c r="D424" s="44">
        <v>23</v>
      </c>
      <c r="E424" s="44">
        <v>40</v>
      </c>
      <c r="F424" s="44">
        <v>70</v>
      </c>
      <c r="H424" s="16" t="str">
        <f t="shared" si="48"/>
        <v>Grade 5 Girls Victoria School of the Arts A</v>
      </c>
      <c r="I424" s="16">
        <f>COUNTIF('Point Totals by Grade-Gender'!A:A, 'Team Points Summary'!H424)</f>
        <v>1</v>
      </c>
      <c r="J424" s="16" t="str">
        <f t="shared" si="47"/>
        <v/>
      </c>
    </row>
    <row r="425" spans="1:10" s="16" customFormat="1" ht="15" x14ac:dyDescent="0.25">
      <c r="A425" s="44">
        <v>13</v>
      </c>
      <c r="B425" s="44" t="s">
        <v>124</v>
      </c>
      <c r="C425" s="44">
        <v>159</v>
      </c>
      <c r="D425" s="44">
        <v>1</v>
      </c>
      <c r="E425" s="44">
        <v>75</v>
      </c>
      <c r="F425" s="44">
        <v>83</v>
      </c>
      <c r="H425" s="16" t="str">
        <f t="shared" si="48"/>
        <v>Grade 5 Girls Mill Creek A</v>
      </c>
      <c r="I425" s="16">
        <f>COUNTIF('Point Totals by Grade-Gender'!A:A, 'Team Points Summary'!H425)</f>
        <v>1</v>
      </c>
      <c r="J425" s="16" t="str">
        <f t="shared" si="47"/>
        <v/>
      </c>
    </row>
    <row r="426" spans="1:10" s="16" customFormat="1" ht="15" x14ac:dyDescent="0.25">
      <c r="A426" s="44">
        <v>14</v>
      </c>
      <c r="B426" s="44" t="s">
        <v>70</v>
      </c>
      <c r="C426" s="44">
        <v>168</v>
      </c>
      <c r="D426" s="44">
        <v>39</v>
      </c>
      <c r="E426" s="44">
        <v>55</v>
      </c>
      <c r="F426" s="44">
        <v>74</v>
      </c>
      <c r="H426" s="16" t="str">
        <f t="shared" si="48"/>
        <v>Grade 5 Girls Brander Gardens B</v>
      </c>
      <c r="I426" s="16">
        <f>COUNTIF('Point Totals by Grade-Gender'!A:A, 'Team Points Summary'!H426)</f>
        <v>1</v>
      </c>
      <c r="J426" s="16" t="str">
        <f t="shared" si="47"/>
        <v/>
      </c>
    </row>
    <row r="427" spans="1:10" s="16" customFormat="1" ht="15" x14ac:dyDescent="0.25">
      <c r="A427" s="44">
        <v>15</v>
      </c>
      <c r="B427" s="44" t="s">
        <v>328</v>
      </c>
      <c r="C427" s="44">
        <v>173</v>
      </c>
      <c r="D427" s="44">
        <v>56</v>
      </c>
      <c r="E427" s="44">
        <v>58</v>
      </c>
      <c r="F427" s="44">
        <v>59</v>
      </c>
      <c r="H427" s="16" t="str">
        <f t="shared" si="48"/>
        <v>Grade 5 Girls Constable Daniel Woodall B</v>
      </c>
      <c r="I427" s="16">
        <f>COUNTIF('Point Totals by Grade-Gender'!A:A, 'Team Points Summary'!H427)</f>
        <v>1</v>
      </c>
      <c r="J427" s="16" t="str">
        <f t="shared" si="47"/>
        <v/>
      </c>
    </row>
    <row r="428" spans="1:10" s="16" customFormat="1" ht="15" x14ac:dyDescent="0.25">
      <c r="A428" s="44">
        <v>16</v>
      </c>
      <c r="B428" s="44" t="s">
        <v>80</v>
      </c>
      <c r="C428" s="44">
        <v>177</v>
      </c>
      <c r="D428" s="44">
        <v>54</v>
      </c>
      <c r="E428" s="44">
        <v>57</v>
      </c>
      <c r="F428" s="44">
        <v>66</v>
      </c>
      <c r="H428" s="16" t="str">
        <f t="shared" si="48"/>
        <v>Grade 5 Girls Centennial B</v>
      </c>
      <c r="I428" s="16">
        <f>COUNTIF('Point Totals by Grade-Gender'!A:A, 'Team Points Summary'!H428)</f>
        <v>1</v>
      </c>
      <c r="J428" s="16" t="str">
        <f t="shared" si="47"/>
        <v/>
      </c>
    </row>
    <row r="429" spans="1:10" s="16" customFormat="1" ht="15" x14ac:dyDescent="0.25">
      <c r="A429" s="44">
        <v>17</v>
      </c>
      <c r="B429" s="44" t="s">
        <v>166</v>
      </c>
      <c r="C429" s="44">
        <v>179</v>
      </c>
      <c r="D429" s="44">
        <v>46</v>
      </c>
      <c r="E429" s="44">
        <v>65</v>
      </c>
      <c r="F429" s="44">
        <v>68</v>
      </c>
      <c r="H429" s="16" t="str">
        <f t="shared" si="48"/>
        <v>Grade 5 Girls Donald R. Getty A</v>
      </c>
      <c r="I429" s="16">
        <f>COUNTIF('Point Totals by Grade-Gender'!A:A, 'Team Points Summary'!H429)</f>
        <v>1</v>
      </c>
      <c r="J429" s="16" t="str">
        <f t="shared" si="47"/>
        <v/>
      </c>
    </row>
    <row r="430" spans="1:10" s="16" customFormat="1" ht="15" x14ac:dyDescent="0.25">
      <c r="A430" s="44">
        <v>18</v>
      </c>
      <c r="B430" s="44" t="s">
        <v>58</v>
      </c>
      <c r="C430" s="44">
        <v>184</v>
      </c>
      <c r="D430" s="44">
        <v>2</v>
      </c>
      <c r="E430" s="44">
        <v>86</v>
      </c>
      <c r="F430" s="44">
        <v>96</v>
      </c>
      <c r="H430" s="16" t="str">
        <f t="shared" si="48"/>
        <v>Grade 5 Girls Rio Terrace A</v>
      </c>
      <c r="I430" s="16">
        <f>COUNTIF('Point Totals by Grade-Gender'!A:A, 'Team Points Summary'!H430)</f>
        <v>1</v>
      </c>
      <c r="J430" s="16" t="str">
        <f t="shared" si="47"/>
        <v/>
      </c>
    </row>
    <row r="431" spans="1:10" s="16" customFormat="1" ht="15" x14ac:dyDescent="0.25">
      <c r="A431" s="44">
        <v>19</v>
      </c>
      <c r="B431" s="44" t="s">
        <v>56</v>
      </c>
      <c r="C431" s="44">
        <v>186</v>
      </c>
      <c r="D431" s="44">
        <v>16</v>
      </c>
      <c r="E431" s="44">
        <v>72</v>
      </c>
      <c r="F431" s="44">
        <v>98</v>
      </c>
      <c r="H431" s="16" t="str">
        <f t="shared" si="48"/>
        <v>Grade 5 Girls Windsor Park A</v>
      </c>
      <c r="I431" s="16">
        <f>COUNTIF('Point Totals by Grade-Gender'!A:A, 'Team Points Summary'!H431)</f>
        <v>1</v>
      </c>
      <c r="J431" s="16" t="str">
        <f t="shared" si="47"/>
        <v/>
      </c>
    </row>
    <row r="432" spans="1:10" s="16" customFormat="1" ht="15" x14ac:dyDescent="0.25">
      <c r="A432" s="44">
        <v>20</v>
      </c>
      <c r="B432" s="44" t="s">
        <v>307</v>
      </c>
      <c r="C432" s="44">
        <v>191</v>
      </c>
      <c r="D432" s="44">
        <v>43</v>
      </c>
      <c r="E432" s="44">
        <v>64</v>
      </c>
      <c r="F432" s="44">
        <v>84</v>
      </c>
      <c r="H432" s="16" t="str">
        <f t="shared" si="48"/>
        <v>Grade 5 Girls Alex Janvier A</v>
      </c>
      <c r="I432" s="16">
        <f>COUNTIF('Point Totals by Grade-Gender'!A:A, 'Team Points Summary'!H432)</f>
        <v>1</v>
      </c>
      <c r="J432" s="16" t="str">
        <f t="shared" si="47"/>
        <v/>
      </c>
    </row>
    <row r="433" spans="1:10" s="16" customFormat="1" ht="15" x14ac:dyDescent="0.25">
      <c r="A433" s="44">
        <v>21</v>
      </c>
      <c r="B433" s="44" t="s">
        <v>76</v>
      </c>
      <c r="C433" s="44">
        <v>193</v>
      </c>
      <c r="D433" s="44">
        <v>44</v>
      </c>
      <c r="E433" s="44">
        <v>69</v>
      </c>
      <c r="F433" s="44">
        <v>80</v>
      </c>
      <c r="H433" s="16" t="str">
        <f t="shared" ref="H433:H441" si="49">CONCATENATE("Grade 5 Girls ", B433)</f>
        <v>Grade 5 Girls Earl Buxton B</v>
      </c>
      <c r="I433" s="16">
        <f>COUNTIF('Point Totals by Grade-Gender'!A:A, 'Team Points Summary'!H433)</f>
        <v>1</v>
      </c>
      <c r="J433" s="16" t="str">
        <f t="shared" ref="J433:J441" si="50">IF(I433 = 0, "MISSING", "")</f>
        <v/>
      </c>
    </row>
    <row r="434" spans="1:10" s="16" customFormat="1" ht="15" x14ac:dyDescent="0.25">
      <c r="A434" s="44">
        <v>22</v>
      </c>
      <c r="B434" s="44" t="s">
        <v>170</v>
      </c>
      <c r="C434" s="44">
        <v>196</v>
      </c>
      <c r="D434" s="44">
        <v>32</v>
      </c>
      <c r="E434" s="44">
        <v>67</v>
      </c>
      <c r="F434" s="44">
        <v>97</v>
      </c>
      <c r="H434" s="16" t="str">
        <f t="shared" si="49"/>
        <v>Grade 5 Girls Callingwood A</v>
      </c>
      <c r="I434" s="16">
        <f>COUNTIF('Point Totals by Grade-Gender'!A:A, 'Team Points Summary'!H434)</f>
        <v>1</v>
      </c>
      <c r="J434" s="16" t="str">
        <f t="shared" si="50"/>
        <v/>
      </c>
    </row>
    <row r="435" spans="1:10" s="16" customFormat="1" ht="15" x14ac:dyDescent="0.25">
      <c r="A435" s="44">
        <v>23</v>
      </c>
      <c r="B435" s="44" t="s">
        <v>62</v>
      </c>
      <c r="C435" s="44">
        <v>200</v>
      </c>
      <c r="D435" s="44">
        <v>15</v>
      </c>
      <c r="E435" s="44">
        <v>60</v>
      </c>
      <c r="F435" s="44">
        <v>125</v>
      </c>
      <c r="H435" s="16" t="str">
        <f t="shared" si="49"/>
        <v>Grade 5 Girls Holyrood A</v>
      </c>
      <c r="I435" s="16">
        <f>COUNTIF('Point Totals by Grade-Gender'!A:A, 'Team Points Summary'!H435)</f>
        <v>1</v>
      </c>
      <c r="J435" s="16" t="str">
        <f t="shared" si="50"/>
        <v/>
      </c>
    </row>
    <row r="436" spans="1:10" s="16" customFormat="1" ht="15" x14ac:dyDescent="0.25">
      <c r="A436" s="44">
        <v>24</v>
      </c>
      <c r="B436" s="44" t="s">
        <v>289</v>
      </c>
      <c r="C436" s="44">
        <v>204</v>
      </c>
      <c r="D436" s="44">
        <v>38</v>
      </c>
      <c r="E436" s="44">
        <v>47</v>
      </c>
      <c r="F436" s="44">
        <v>119</v>
      </c>
      <c r="H436" s="16" t="str">
        <f t="shared" si="49"/>
        <v>Grade 5 Girls Laurier Heights D</v>
      </c>
      <c r="I436" s="16">
        <f>COUNTIF('Point Totals by Grade-Gender'!A:A, 'Team Points Summary'!H436)</f>
        <v>1</v>
      </c>
      <c r="J436" s="16" t="str">
        <f t="shared" si="50"/>
        <v/>
      </c>
    </row>
    <row r="437" spans="1:10" s="16" customFormat="1" ht="15" x14ac:dyDescent="0.25">
      <c r="A437" s="44">
        <v>25</v>
      </c>
      <c r="B437" s="44" t="s">
        <v>108</v>
      </c>
      <c r="C437" s="44">
        <v>205</v>
      </c>
      <c r="D437" s="44">
        <v>61</v>
      </c>
      <c r="E437" s="44">
        <v>63</v>
      </c>
      <c r="F437" s="44">
        <v>81</v>
      </c>
      <c r="H437" s="16" t="str">
        <f t="shared" si="49"/>
        <v>Grade 5 Girls Malmo A</v>
      </c>
      <c r="I437" s="16">
        <f>COUNTIF('Point Totals by Grade-Gender'!A:A, 'Team Points Summary'!H437)</f>
        <v>1</v>
      </c>
      <c r="J437" s="16" t="str">
        <f t="shared" si="50"/>
        <v/>
      </c>
    </row>
    <row r="438" spans="1:10" s="16" customFormat="1" ht="15" x14ac:dyDescent="0.25">
      <c r="A438" s="44">
        <v>26</v>
      </c>
      <c r="B438" s="44" t="s">
        <v>329</v>
      </c>
      <c r="C438" s="44">
        <v>256</v>
      </c>
      <c r="D438" s="44">
        <v>73</v>
      </c>
      <c r="E438" s="44">
        <v>78</v>
      </c>
      <c r="F438" s="44">
        <v>105</v>
      </c>
      <c r="H438" s="16" t="str">
        <f t="shared" si="49"/>
        <v>Grade 5 Girls Constable Daniel Woodall C</v>
      </c>
      <c r="I438" s="16">
        <f>COUNTIF('Point Totals by Grade-Gender'!A:A, 'Team Points Summary'!H438)</f>
        <v>1</v>
      </c>
      <c r="J438" s="16" t="str">
        <f t="shared" si="50"/>
        <v/>
      </c>
    </row>
    <row r="439" spans="1:10" s="16" customFormat="1" ht="15" x14ac:dyDescent="0.25">
      <c r="A439" s="44">
        <v>27</v>
      </c>
      <c r="B439" s="44" t="s">
        <v>81</v>
      </c>
      <c r="C439" s="44">
        <v>269</v>
      </c>
      <c r="D439" s="44">
        <v>82</v>
      </c>
      <c r="E439" s="44">
        <v>87</v>
      </c>
      <c r="F439" s="44">
        <v>100</v>
      </c>
      <c r="H439" s="16" t="str">
        <f t="shared" si="49"/>
        <v>Grade 5 Girls Earl Buxton C</v>
      </c>
      <c r="I439" s="16">
        <f>COUNTIF('Point Totals by Grade-Gender'!A:A, 'Team Points Summary'!H439)</f>
        <v>1</v>
      </c>
      <c r="J439" s="16" t="str">
        <f t="shared" si="50"/>
        <v/>
      </c>
    </row>
    <row r="440" spans="1:10" s="16" customFormat="1" ht="15" x14ac:dyDescent="0.25">
      <c r="A440" s="44">
        <v>28</v>
      </c>
      <c r="B440" s="44" t="s">
        <v>59</v>
      </c>
      <c r="C440" s="44">
        <v>274</v>
      </c>
      <c r="D440" s="44">
        <v>42</v>
      </c>
      <c r="E440" s="44">
        <v>115</v>
      </c>
      <c r="F440" s="44">
        <v>117</v>
      </c>
      <c r="H440" s="16" t="str">
        <f t="shared" si="49"/>
        <v>Grade 5 Girls Parkallen A</v>
      </c>
      <c r="I440" s="16">
        <f>COUNTIF('Point Totals by Grade-Gender'!A:A, 'Team Points Summary'!H440)</f>
        <v>1</v>
      </c>
      <c r="J440" s="16" t="str">
        <f t="shared" si="50"/>
        <v/>
      </c>
    </row>
    <row r="441" spans="1:10" s="16" customFormat="1" ht="15" x14ac:dyDescent="0.25">
      <c r="A441" s="44">
        <v>29</v>
      </c>
      <c r="B441" s="44" t="s">
        <v>63</v>
      </c>
      <c r="C441" s="44">
        <v>280</v>
      </c>
      <c r="D441" s="44">
        <v>89</v>
      </c>
      <c r="E441" s="44">
        <v>90</v>
      </c>
      <c r="F441" s="44">
        <v>101</v>
      </c>
      <c r="H441" s="16" t="str">
        <f t="shared" si="49"/>
        <v>Grade 5 Girls Michael A. Kostek B</v>
      </c>
      <c r="I441" s="16">
        <f>COUNTIF('Point Totals by Grade-Gender'!A:A, 'Team Points Summary'!H441)</f>
        <v>1</v>
      </c>
      <c r="J441" s="16" t="str">
        <f t="shared" si="50"/>
        <v/>
      </c>
    </row>
    <row r="442" spans="1:10" s="16" customFormat="1" ht="15" x14ac:dyDescent="0.25">
      <c r="A442" s="44">
        <v>30</v>
      </c>
      <c r="B442" s="44" t="s">
        <v>174</v>
      </c>
      <c r="C442" s="44">
        <v>285</v>
      </c>
      <c r="D442" s="44">
        <v>71</v>
      </c>
      <c r="E442" s="44">
        <v>88</v>
      </c>
      <c r="F442" s="44">
        <v>126</v>
      </c>
      <c r="H442" s="16" t="str">
        <f t="shared" si="48"/>
        <v>Grade 5 Girls Donald R. Getty B</v>
      </c>
      <c r="I442" s="16">
        <f>COUNTIF('Point Totals by Grade-Gender'!A:A, 'Team Points Summary'!H442)</f>
        <v>1</v>
      </c>
      <c r="J442" s="16" t="str">
        <f t="shared" si="47"/>
        <v/>
      </c>
    </row>
    <row r="443" spans="1:10" s="16" customFormat="1" ht="15" x14ac:dyDescent="0.25">
      <c r="A443" s="44">
        <v>31</v>
      </c>
      <c r="B443" s="44" t="s">
        <v>176</v>
      </c>
      <c r="C443" s="44">
        <v>320</v>
      </c>
      <c r="D443" s="44">
        <v>85</v>
      </c>
      <c r="E443" s="44">
        <v>104</v>
      </c>
      <c r="F443" s="44">
        <v>131</v>
      </c>
      <c r="H443" s="16" t="str">
        <f t="shared" si="48"/>
        <v>Grade 5 Girls Malmo B</v>
      </c>
      <c r="I443" s="16">
        <f>COUNTIF('Point Totals by Grade-Gender'!A:A, 'Team Points Summary'!H443)</f>
        <v>1</v>
      </c>
      <c r="J443" s="16" t="str">
        <f t="shared" si="47"/>
        <v/>
      </c>
    </row>
    <row r="444" spans="1:10" s="16" customFormat="1" ht="15" x14ac:dyDescent="0.25">
      <c r="A444" s="44">
        <v>32</v>
      </c>
      <c r="B444" s="44" t="s">
        <v>330</v>
      </c>
      <c r="C444" s="44">
        <v>325</v>
      </c>
      <c r="D444" s="44">
        <v>106</v>
      </c>
      <c r="E444" s="44">
        <v>109</v>
      </c>
      <c r="F444" s="44">
        <v>110</v>
      </c>
      <c r="H444" s="16" t="str">
        <f t="shared" si="48"/>
        <v>Grade 5 Girls Constable Daniel Woodall D</v>
      </c>
      <c r="I444" s="16">
        <f>COUNTIF('Point Totals by Grade-Gender'!A:A, 'Team Points Summary'!H444)</f>
        <v>1</v>
      </c>
      <c r="J444" s="16" t="str">
        <f t="shared" si="47"/>
        <v/>
      </c>
    </row>
    <row r="445" spans="1:10" s="16" customFormat="1" ht="15" x14ac:dyDescent="0.25">
      <c r="A445" s="44">
        <v>33</v>
      </c>
      <c r="B445" s="44" t="s">
        <v>102</v>
      </c>
      <c r="C445" s="44">
        <v>339</v>
      </c>
      <c r="D445" s="44">
        <v>76</v>
      </c>
      <c r="E445" s="44">
        <v>128</v>
      </c>
      <c r="F445" s="44">
        <v>135</v>
      </c>
      <c r="H445" s="16" t="str">
        <f t="shared" si="48"/>
        <v>Grade 5 Girls Brander Gardens C</v>
      </c>
      <c r="I445" s="16">
        <f>COUNTIF('Point Totals by Grade-Gender'!A:A, 'Team Points Summary'!H445)</f>
        <v>1</v>
      </c>
      <c r="J445" s="16" t="str">
        <f t="shared" si="47"/>
        <v/>
      </c>
    </row>
    <row r="446" spans="1:10" s="16" customFormat="1" ht="15" x14ac:dyDescent="0.25">
      <c r="A446" s="44">
        <v>34</v>
      </c>
      <c r="B446" s="44" t="s">
        <v>331</v>
      </c>
      <c r="C446" s="44">
        <v>349</v>
      </c>
      <c r="D446" s="44">
        <v>112</v>
      </c>
      <c r="E446" s="44">
        <v>116</v>
      </c>
      <c r="F446" s="44">
        <v>121</v>
      </c>
      <c r="H446" s="16" t="str">
        <f t="shared" ref="H446:H448" si="51">CONCATENATE("Grade 5 Girls ", B446)</f>
        <v>Grade 5 Girls Constable Daniel Woodall E</v>
      </c>
      <c r="I446" s="16">
        <f>COUNTIF('Point Totals by Grade-Gender'!A:A, 'Team Points Summary'!H446)</f>
        <v>1</v>
      </c>
      <c r="J446" s="16" t="str">
        <f t="shared" si="47"/>
        <v/>
      </c>
    </row>
    <row r="447" spans="1:10" s="16" customFormat="1" ht="15" x14ac:dyDescent="0.25">
      <c r="A447" s="44">
        <v>35</v>
      </c>
      <c r="B447" s="44" t="s">
        <v>65</v>
      </c>
      <c r="C447" s="44">
        <v>360</v>
      </c>
      <c r="D447" s="44">
        <v>99</v>
      </c>
      <c r="E447" s="44">
        <v>127</v>
      </c>
      <c r="F447" s="44">
        <v>134</v>
      </c>
      <c r="H447" s="16" t="str">
        <f t="shared" si="51"/>
        <v>Grade 5 Girls Rio Terrace B</v>
      </c>
      <c r="I447" s="16">
        <f>COUNTIF('Point Totals by Grade-Gender'!A:A, 'Team Points Summary'!H447)</f>
        <v>1</v>
      </c>
      <c r="J447" s="16" t="str">
        <f t="shared" si="47"/>
        <v/>
      </c>
    </row>
    <row r="448" spans="1:10" s="16" customFormat="1" ht="15" x14ac:dyDescent="0.25">
      <c r="A448" s="44">
        <v>36</v>
      </c>
      <c r="B448" s="44" t="s">
        <v>69</v>
      </c>
      <c r="C448" s="44">
        <v>361</v>
      </c>
      <c r="D448" s="44">
        <v>118</v>
      </c>
      <c r="E448" s="44">
        <v>120</v>
      </c>
      <c r="F448" s="44">
        <v>123</v>
      </c>
      <c r="H448" s="16" t="str">
        <f t="shared" si="51"/>
        <v>Grade 5 Girls Parkallen B</v>
      </c>
      <c r="I448" s="16">
        <f>COUNTIF('Point Totals by Grade-Gender'!A:A, 'Team Points Summary'!H448)</f>
        <v>1</v>
      </c>
      <c r="J448" s="16" t="str">
        <f t="shared" si="47"/>
        <v/>
      </c>
    </row>
    <row r="449" spans="1:13" s="16" customFormat="1" ht="15" x14ac:dyDescent="0.25">
      <c r="A449" s="44">
        <v>37</v>
      </c>
      <c r="B449" s="44" t="s">
        <v>172</v>
      </c>
      <c r="C449" s="44">
        <v>373</v>
      </c>
      <c r="D449" s="44">
        <v>114</v>
      </c>
      <c r="E449" s="44">
        <v>129</v>
      </c>
      <c r="F449" s="44">
        <v>130</v>
      </c>
      <c r="H449" s="16" t="str">
        <f>CONCATENATE("Grade 5 Girls ", B449)</f>
        <v>Grade 5 Girls Callingwood B</v>
      </c>
      <c r="I449" s="16">
        <f>COUNTIF('Point Totals by Grade-Gender'!A:A, 'Team Points Summary'!H449)</f>
        <v>1</v>
      </c>
      <c r="J449" s="16" t="str">
        <f>IF(I449 = 0, "MISSING", "")</f>
        <v/>
      </c>
    </row>
    <row r="450" spans="1:13" s="16" customFormat="1" x14ac:dyDescent="0.2">
      <c r="C450" s="16">
        <f>SUM(C413:C449)</f>
        <v>7144</v>
      </c>
      <c r="H450" s="1" t="s">
        <v>33</v>
      </c>
      <c r="I450" s="16">
        <f>COUNTIF('Point Totals by Grade-Gender'!A:A, 'Team Points Summary'!H450)</f>
        <v>1</v>
      </c>
    </row>
    <row r="451" spans="1:13" s="16" customFormat="1" x14ac:dyDescent="0.2">
      <c r="H451" s="1"/>
    </row>
    <row r="452" spans="1:13" s="16" customFormat="1" x14ac:dyDescent="0.2">
      <c r="A452" s="1" t="s">
        <v>271</v>
      </c>
    </row>
    <row r="453" spans="1:13" s="16" customFormat="1" ht="15" x14ac:dyDescent="0.25">
      <c r="A453" s="45">
        <v>1</v>
      </c>
      <c r="B453" s="45" t="s">
        <v>95</v>
      </c>
      <c r="C453" s="45">
        <v>46</v>
      </c>
      <c r="D453" s="45">
        <v>3</v>
      </c>
      <c r="E453" s="45">
        <v>20</v>
      </c>
      <c r="F453" s="45">
        <v>23</v>
      </c>
      <c r="H453" s="16" t="str">
        <f>CONCATENATE("Grade 5 Boys ", B453)</f>
        <v>Grade 5 Boys Laurier Heights A</v>
      </c>
      <c r="I453" s="16">
        <f>COUNTIF('Point Totals by Grade-Gender'!A:A, 'Team Points Summary'!H453)</f>
        <v>1</v>
      </c>
      <c r="J453" s="16" t="str">
        <f t="shared" ref="J453:J488" si="52">IF(I453 = 0, "MISSING", "")</f>
        <v/>
      </c>
    </row>
    <row r="454" spans="1:13" s="16" customFormat="1" ht="15" x14ac:dyDescent="0.25">
      <c r="A454" s="45">
        <v>2</v>
      </c>
      <c r="B454" s="45" t="s">
        <v>77</v>
      </c>
      <c r="C454" s="45">
        <v>62</v>
      </c>
      <c r="D454" s="45">
        <v>13</v>
      </c>
      <c r="E454" s="45">
        <v>21</v>
      </c>
      <c r="F454" s="45">
        <v>28</v>
      </c>
      <c r="H454" s="16" t="str">
        <f t="shared" ref="H454:H480" si="53">CONCATENATE("Grade 5 Boys ", B454)</f>
        <v>Grade 5 Boys Patricia Heights A</v>
      </c>
      <c r="I454" s="16">
        <f>COUNTIF('Point Totals by Grade-Gender'!A:A, 'Team Points Summary'!H454)</f>
        <v>1</v>
      </c>
      <c r="J454" s="16" t="str">
        <f t="shared" si="52"/>
        <v/>
      </c>
    </row>
    <row r="455" spans="1:13" s="16" customFormat="1" ht="15" x14ac:dyDescent="0.25">
      <c r="A455" s="45">
        <v>3</v>
      </c>
      <c r="B455" s="45" t="s">
        <v>66</v>
      </c>
      <c r="C455" s="45">
        <v>63</v>
      </c>
      <c r="D455" s="45">
        <v>1</v>
      </c>
      <c r="E455" s="45">
        <v>16</v>
      </c>
      <c r="F455" s="45">
        <v>46</v>
      </c>
      <c r="H455" s="16" t="str">
        <f t="shared" si="53"/>
        <v>Grade 5 Boys Michael Strembitsky A</v>
      </c>
      <c r="I455" s="16">
        <f>COUNTIF('Point Totals by Grade-Gender'!A:A, 'Team Points Summary'!H455)</f>
        <v>1</v>
      </c>
      <c r="J455" s="16" t="str">
        <f t="shared" si="52"/>
        <v/>
      </c>
      <c r="K455" s="12"/>
      <c r="L455" s="12"/>
      <c r="M455" s="12"/>
    </row>
    <row r="456" spans="1:13" s="16" customFormat="1" ht="15" x14ac:dyDescent="0.25">
      <c r="A456" s="45">
        <v>4</v>
      </c>
      <c r="B456" s="45" t="s">
        <v>56</v>
      </c>
      <c r="C456" s="45">
        <v>70</v>
      </c>
      <c r="D456" s="45">
        <v>11</v>
      </c>
      <c r="E456" s="45">
        <v>25</v>
      </c>
      <c r="F456" s="45">
        <v>34</v>
      </c>
      <c r="H456" s="16" t="str">
        <f t="shared" si="53"/>
        <v>Grade 5 Boys Windsor Park A</v>
      </c>
      <c r="I456" s="16">
        <f>COUNTIF('Point Totals by Grade-Gender'!A:A, 'Team Points Summary'!H456)</f>
        <v>1</v>
      </c>
      <c r="J456" s="16" t="str">
        <f t="shared" si="52"/>
        <v/>
      </c>
    </row>
    <row r="457" spans="1:13" s="16" customFormat="1" ht="15" x14ac:dyDescent="0.25">
      <c r="A457" s="45">
        <v>5</v>
      </c>
      <c r="B457" s="45" t="s">
        <v>71</v>
      </c>
      <c r="C457" s="45">
        <v>82</v>
      </c>
      <c r="D457" s="45">
        <v>6</v>
      </c>
      <c r="E457" s="45">
        <v>29</v>
      </c>
      <c r="F457" s="45">
        <v>47</v>
      </c>
      <c r="H457" s="16" t="str">
        <f t="shared" si="53"/>
        <v>Grade 5 Boys Earl Buxton A</v>
      </c>
      <c r="I457" s="16">
        <f>COUNTIF('Point Totals by Grade-Gender'!A:A, 'Team Points Summary'!H457)</f>
        <v>1</v>
      </c>
      <c r="J457" s="16" t="str">
        <f t="shared" si="52"/>
        <v/>
      </c>
    </row>
    <row r="458" spans="1:13" s="16" customFormat="1" ht="15" x14ac:dyDescent="0.25">
      <c r="A458" s="45">
        <v>6</v>
      </c>
      <c r="B458" s="45" t="s">
        <v>54</v>
      </c>
      <c r="C458" s="45">
        <v>89</v>
      </c>
      <c r="D458" s="45">
        <v>14</v>
      </c>
      <c r="E458" s="45">
        <v>37</v>
      </c>
      <c r="F458" s="45">
        <v>38</v>
      </c>
      <c r="H458" s="16" t="str">
        <f t="shared" si="53"/>
        <v>Grade 5 Boys Michael A. Kostek A</v>
      </c>
      <c r="I458" s="16">
        <f>COUNTIF('Point Totals by Grade-Gender'!A:A, 'Team Points Summary'!H458)</f>
        <v>1</v>
      </c>
      <c r="J458" s="16" t="str">
        <f t="shared" si="52"/>
        <v/>
      </c>
    </row>
    <row r="459" spans="1:13" s="16" customFormat="1" ht="15" x14ac:dyDescent="0.25">
      <c r="A459" s="45">
        <v>7</v>
      </c>
      <c r="B459" s="45" t="s">
        <v>85</v>
      </c>
      <c r="C459" s="45">
        <v>95</v>
      </c>
      <c r="D459" s="45">
        <v>17</v>
      </c>
      <c r="E459" s="45">
        <v>35</v>
      </c>
      <c r="F459" s="45">
        <v>43</v>
      </c>
      <c r="H459" s="16" t="str">
        <f t="shared" si="53"/>
        <v>Grade 5 Boys Westbrook A</v>
      </c>
      <c r="I459" s="16">
        <f>COUNTIF('Point Totals by Grade-Gender'!A:A, 'Team Points Summary'!H459)</f>
        <v>1</v>
      </c>
      <c r="J459" s="16" t="str">
        <f t="shared" si="52"/>
        <v/>
      </c>
    </row>
    <row r="460" spans="1:13" s="16" customFormat="1" ht="15" x14ac:dyDescent="0.25">
      <c r="A460" s="45">
        <v>8</v>
      </c>
      <c r="B460" s="45" t="s">
        <v>57</v>
      </c>
      <c r="C460" s="45">
        <v>100</v>
      </c>
      <c r="D460" s="45">
        <v>9</v>
      </c>
      <c r="E460" s="45">
        <v>39</v>
      </c>
      <c r="F460" s="45">
        <v>52</v>
      </c>
      <c r="H460" s="16" t="str">
        <f t="shared" si="53"/>
        <v>Grade 5 Boys Brookside A</v>
      </c>
      <c r="I460" s="16">
        <f>COUNTIF('Point Totals by Grade-Gender'!A:A, 'Team Points Summary'!H460)</f>
        <v>1</v>
      </c>
      <c r="J460" s="16" t="str">
        <f t="shared" si="52"/>
        <v/>
      </c>
    </row>
    <row r="461" spans="1:13" s="16" customFormat="1" ht="15" x14ac:dyDescent="0.25">
      <c r="A461" s="45">
        <v>9</v>
      </c>
      <c r="B461" s="45" t="s">
        <v>78</v>
      </c>
      <c r="C461" s="45">
        <v>109</v>
      </c>
      <c r="D461" s="45">
        <v>24</v>
      </c>
      <c r="E461" s="45">
        <v>41</v>
      </c>
      <c r="F461" s="45">
        <v>44</v>
      </c>
      <c r="H461" s="16" t="str">
        <f t="shared" si="53"/>
        <v>Grade 5 Boys Centennial A</v>
      </c>
      <c r="I461" s="16">
        <f>COUNTIF('Point Totals by Grade-Gender'!A:A, 'Team Points Summary'!H461)</f>
        <v>1</v>
      </c>
      <c r="J461" s="16" t="str">
        <f t="shared" si="52"/>
        <v/>
      </c>
    </row>
    <row r="462" spans="1:13" s="16" customFormat="1" ht="15" x14ac:dyDescent="0.25">
      <c r="A462" s="45">
        <v>10</v>
      </c>
      <c r="B462" s="45" t="s">
        <v>60</v>
      </c>
      <c r="C462" s="45">
        <v>121</v>
      </c>
      <c r="D462" s="45">
        <v>19</v>
      </c>
      <c r="E462" s="45">
        <v>31</v>
      </c>
      <c r="F462" s="45">
        <v>71</v>
      </c>
      <c r="H462" s="16" t="str">
        <f t="shared" si="53"/>
        <v>Grade 5 Boys Brander Gardens A</v>
      </c>
      <c r="I462" s="16">
        <f>COUNTIF('Point Totals by Grade-Gender'!A:A, 'Team Points Summary'!H462)</f>
        <v>1</v>
      </c>
      <c r="J462" s="16" t="str">
        <f t="shared" si="52"/>
        <v/>
      </c>
    </row>
    <row r="463" spans="1:13" s="16" customFormat="1" ht="15" x14ac:dyDescent="0.25">
      <c r="A463" s="45">
        <v>11</v>
      </c>
      <c r="B463" s="45" t="s">
        <v>62</v>
      </c>
      <c r="C463" s="45">
        <v>121</v>
      </c>
      <c r="D463" s="45">
        <v>8</v>
      </c>
      <c r="E463" s="45">
        <v>51</v>
      </c>
      <c r="F463" s="45">
        <v>62</v>
      </c>
      <c r="H463" s="16" t="str">
        <f t="shared" si="53"/>
        <v>Grade 5 Boys Holyrood A</v>
      </c>
      <c r="I463" s="16">
        <f>COUNTIF('Point Totals by Grade-Gender'!A:A, 'Team Points Summary'!H463)</f>
        <v>1</v>
      </c>
      <c r="J463" s="16" t="str">
        <f t="shared" si="52"/>
        <v/>
      </c>
    </row>
    <row r="464" spans="1:13" s="16" customFormat="1" ht="15" x14ac:dyDescent="0.25">
      <c r="A464" s="45">
        <v>12</v>
      </c>
      <c r="B464" s="45" t="s">
        <v>327</v>
      </c>
      <c r="C464" s="45">
        <v>149</v>
      </c>
      <c r="D464" s="45">
        <v>32</v>
      </c>
      <c r="E464" s="45">
        <v>54</v>
      </c>
      <c r="F464" s="45">
        <v>63</v>
      </c>
      <c r="H464" s="16" t="str">
        <f t="shared" si="53"/>
        <v>Grade 5 Boys Constable Daniel Woodall A</v>
      </c>
      <c r="I464" s="16">
        <f>COUNTIF('Point Totals by Grade-Gender'!A:A, 'Team Points Summary'!H464)</f>
        <v>1</v>
      </c>
      <c r="J464" s="16" t="str">
        <f t="shared" si="52"/>
        <v/>
      </c>
    </row>
    <row r="465" spans="1:10" s="16" customFormat="1" ht="15" x14ac:dyDescent="0.25">
      <c r="A465" s="45">
        <v>13</v>
      </c>
      <c r="B465" s="45" t="s">
        <v>58</v>
      </c>
      <c r="C465" s="45">
        <v>154</v>
      </c>
      <c r="D465" s="45">
        <v>12</v>
      </c>
      <c r="E465" s="45">
        <v>22</v>
      </c>
      <c r="F465" s="45">
        <v>120</v>
      </c>
      <c r="H465" s="16" t="str">
        <f t="shared" si="53"/>
        <v>Grade 5 Boys Rio Terrace A</v>
      </c>
      <c r="I465" s="16">
        <f>COUNTIF('Point Totals by Grade-Gender'!A:A, 'Team Points Summary'!H465)</f>
        <v>1</v>
      </c>
      <c r="J465" s="16" t="str">
        <f t="shared" si="52"/>
        <v/>
      </c>
    </row>
    <row r="466" spans="1:10" s="16" customFormat="1" ht="15" x14ac:dyDescent="0.25">
      <c r="A466" s="45">
        <v>14</v>
      </c>
      <c r="B466" s="45" t="s">
        <v>63</v>
      </c>
      <c r="C466" s="45">
        <v>155</v>
      </c>
      <c r="D466" s="45">
        <v>48</v>
      </c>
      <c r="E466" s="45">
        <v>49</v>
      </c>
      <c r="F466" s="45">
        <v>58</v>
      </c>
      <c r="H466" s="16" t="str">
        <f t="shared" si="53"/>
        <v>Grade 5 Boys Michael A. Kostek B</v>
      </c>
      <c r="I466" s="16">
        <f>COUNTIF('Point Totals by Grade-Gender'!A:A, 'Team Points Summary'!H466)</f>
        <v>1</v>
      </c>
      <c r="J466" s="16" t="str">
        <f t="shared" si="52"/>
        <v/>
      </c>
    </row>
    <row r="467" spans="1:10" s="16" customFormat="1" ht="15" x14ac:dyDescent="0.25">
      <c r="A467" s="45">
        <v>15</v>
      </c>
      <c r="B467" s="45" t="s">
        <v>109</v>
      </c>
      <c r="C467" s="45">
        <v>160</v>
      </c>
      <c r="D467" s="45">
        <v>7</v>
      </c>
      <c r="E467" s="45">
        <v>27</v>
      </c>
      <c r="F467" s="45">
        <v>126</v>
      </c>
      <c r="H467" s="16" t="str">
        <f t="shared" si="53"/>
        <v>Grade 5 Boys Rutherford A</v>
      </c>
      <c r="I467" s="16">
        <f>COUNTIF('Point Totals by Grade-Gender'!A:A, 'Team Points Summary'!H467)</f>
        <v>1</v>
      </c>
      <c r="J467" s="16" t="str">
        <f t="shared" si="52"/>
        <v/>
      </c>
    </row>
    <row r="468" spans="1:10" s="16" customFormat="1" ht="15" x14ac:dyDescent="0.25">
      <c r="A468" s="45">
        <v>16</v>
      </c>
      <c r="B468" s="45" t="s">
        <v>61</v>
      </c>
      <c r="C468" s="45">
        <v>162</v>
      </c>
      <c r="D468" s="45">
        <v>45</v>
      </c>
      <c r="E468" s="45">
        <v>56</v>
      </c>
      <c r="F468" s="45">
        <v>61</v>
      </c>
      <c r="H468" s="16" t="str">
        <f t="shared" si="53"/>
        <v>Grade 5 Boys Windsor Park B</v>
      </c>
      <c r="I468" s="16">
        <f>COUNTIF('Point Totals by Grade-Gender'!A:A, 'Team Points Summary'!H468)</f>
        <v>1</v>
      </c>
      <c r="J468" s="16" t="str">
        <f t="shared" si="52"/>
        <v/>
      </c>
    </row>
    <row r="469" spans="1:10" s="16" customFormat="1" ht="15" x14ac:dyDescent="0.25">
      <c r="A469" s="45">
        <v>17</v>
      </c>
      <c r="B469" s="45" t="s">
        <v>76</v>
      </c>
      <c r="C469" s="45">
        <v>179</v>
      </c>
      <c r="D469" s="45">
        <v>50</v>
      </c>
      <c r="E469" s="45">
        <v>57</v>
      </c>
      <c r="F469" s="45">
        <v>72</v>
      </c>
      <c r="H469" s="16" t="str">
        <f t="shared" si="53"/>
        <v>Grade 5 Boys Earl Buxton B</v>
      </c>
      <c r="I469" s="16">
        <f>COUNTIF('Point Totals by Grade-Gender'!A:A, 'Team Points Summary'!H469)</f>
        <v>1</v>
      </c>
      <c r="J469" s="16" t="str">
        <f t="shared" si="52"/>
        <v/>
      </c>
    </row>
    <row r="470" spans="1:10" s="16" customFormat="1" ht="15" x14ac:dyDescent="0.25">
      <c r="A470" s="45">
        <v>18</v>
      </c>
      <c r="B470" s="45" t="s">
        <v>55</v>
      </c>
      <c r="C470" s="45">
        <v>180</v>
      </c>
      <c r="D470" s="45">
        <v>36</v>
      </c>
      <c r="E470" s="45">
        <v>55</v>
      </c>
      <c r="F470" s="45">
        <v>89</v>
      </c>
      <c r="H470" s="16" t="str">
        <f t="shared" si="53"/>
        <v>Grade 5 Boys George P. Nicholson A</v>
      </c>
      <c r="I470" s="16">
        <f>COUNTIF('Point Totals by Grade-Gender'!A:A, 'Team Points Summary'!H470)</f>
        <v>1</v>
      </c>
      <c r="J470" s="16" t="str">
        <f t="shared" si="52"/>
        <v/>
      </c>
    </row>
    <row r="471" spans="1:10" s="16" customFormat="1" ht="15" x14ac:dyDescent="0.25">
      <c r="A471" s="45">
        <v>19</v>
      </c>
      <c r="B471" s="45" t="s">
        <v>325</v>
      </c>
      <c r="C471" s="45">
        <v>192</v>
      </c>
      <c r="D471" s="45">
        <v>40</v>
      </c>
      <c r="E471" s="45">
        <v>75</v>
      </c>
      <c r="F471" s="45">
        <v>77</v>
      </c>
      <c r="H471" s="16" t="str">
        <f t="shared" si="53"/>
        <v>Grade 5 Boys Victoria School of the Arts A</v>
      </c>
      <c r="I471" s="16">
        <f>COUNTIF('Point Totals by Grade-Gender'!A:A, 'Team Points Summary'!H471)</f>
        <v>1</v>
      </c>
      <c r="J471" s="16" t="str">
        <f t="shared" si="52"/>
        <v/>
      </c>
    </row>
    <row r="472" spans="1:10" s="16" customFormat="1" ht="15" x14ac:dyDescent="0.25">
      <c r="A472" s="45">
        <v>20</v>
      </c>
      <c r="B472" s="45" t="s">
        <v>73</v>
      </c>
      <c r="C472" s="45">
        <v>202</v>
      </c>
      <c r="D472" s="45">
        <v>59</v>
      </c>
      <c r="E472" s="45">
        <v>65</v>
      </c>
      <c r="F472" s="45">
        <v>78</v>
      </c>
      <c r="H472" s="16" t="str">
        <f t="shared" si="53"/>
        <v>Grade 5 Boys Michael A. Kostek C</v>
      </c>
      <c r="I472" s="16">
        <f>COUNTIF('Point Totals by Grade-Gender'!A:A, 'Team Points Summary'!H472)</f>
        <v>1</v>
      </c>
      <c r="J472" s="16" t="str">
        <f t="shared" si="52"/>
        <v/>
      </c>
    </row>
    <row r="473" spans="1:10" s="16" customFormat="1" ht="15" x14ac:dyDescent="0.25">
      <c r="A473" s="45">
        <v>21</v>
      </c>
      <c r="B473" s="45" t="s">
        <v>80</v>
      </c>
      <c r="C473" s="45">
        <v>203</v>
      </c>
      <c r="D473" s="45">
        <v>66</v>
      </c>
      <c r="E473" s="45">
        <v>67</v>
      </c>
      <c r="F473" s="45">
        <v>70</v>
      </c>
      <c r="H473" s="16" t="str">
        <f t="shared" si="53"/>
        <v>Grade 5 Boys Centennial B</v>
      </c>
      <c r="I473" s="16">
        <f>COUNTIF('Point Totals by Grade-Gender'!A:A, 'Team Points Summary'!H473)</f>
        <v>1</v>
      </c>
      <c r="J473" s="16" t="str">
        <f t="shared" si="52"/>
        <v/>
      </c>
    </row>
    <row r="474" spans="1:10" s="16" customFormat="1" ht="15" x14ac:dyDescent="0.25">
      <c r="A474" s="45">
        <v>22</v>
      </c>
      <c r="B474" s="45" t="s">
        <v>170</v>
      </c>
      <c r="C474" s="45">
        <v>203</v>
      </c>
      <c r="D474" s="45">
        <v>4</v>
      </c>
      <c r="E474" s="45">
        <v>64</v>
      </c>
      <c r="F474" s="45">
        <v>135</v>
      </c>
      <c r="H474" s="16" t="str">
        <f t="shared" si="53"/>
        <v>Grade 5 Boys Callingwood A</v>
      </c>
      <c r="I474" s="16">
        <f>COUNTIF('Point Totals by Grade-Gender'!A:A, 'Team Points Summary'!H474)</f>
        <v>1</v>
      </c>
      <c r="J474" s="16" t="str">
        <f t="shared" si="52"/>
        <v/>
      </c>
    </row>
    <row r="475" spans="1:10" s="16" customFormat="1" ht="15" x14ac:dyDescent="0.25">
      <c r="A475" s="45">
        <v>23</v>
      </c>
      <c r="B475" s="45" t="s">
        <v>166</v>
      </c>
      <c r="C475" s="45">
        <v>222</v>
      </c>
      <c r="D475" s="45">
        <v>60</v>
      </c>
      <c r="E475" s="45">
        <v>79</v>
      </c>
      <c r="F475" s="45">
        <v>83</v>
      </c>
      <c r="H475" s="16" t="str">
        <f t="shared" si="53"/>
        <v>Grade 5 Boys Donald R. Getty A</v>
      </c>
      <c r="I475" s="16">
        <f>COUNTIF('Point Totals by Grade-Gender'!A:A, 'Team Points Summary'!H475)</f>
        <v>1</v>
      </c>
      <c r="J475" s="16" t="str">
        <f t="shared" si="52"/>
        <v/>
      </c>
    </row>
    <row r="476" spans="1:10" s="16" customFormat="1" ht="15" x14ac:dyDescent="0.25">
      <c r="A476" s="45">
        <v>24</v>
      </c>
      <c r="B476" s="45" t="s">
        <v>75</v>
      </c>
      <c r="C476" s="45">
        <v>248</v>
      </c>
      <c r="D476" s="45">
        <v>81</v>
      </c>
      <c r="E476" s="45">
        <v>82</v>
      </c>
      <c r="F476" s="45">
        <v>85</v>
      </c>
      <c r="H476" s="16" t="str">
        <f t="shared" si="53"/>
        <v>Grade 5 Boys Michael A. Kostek D</v>
      </c>
      <c r="I476" s="16">
        <f>COUNTIF('Point Totals by Grade-Gender'!A:A, 'Team Points Summary'!H476)</f>
        <v>1</v>
      </c>
      <c r="J476" s="16" t="str">
        <f t="shared" si="52"/>
        <v/>
      </c>
    </row>
    <row r="477" spans="1:10" s="16" customFormat="1" ht="15" x14ac:dyDescent="0.25">
      <c r="A477" s="45">
        <v>25</v>
      </c>
      <c r="B477" s="45" t="s">
        <v>81</v>
      </c>
      <c r="C477" s="45">
        <v>256</v>
      </c>
      <c r="D477" s="45">
        <v>74</v>
      </c>
      <c r="E477" s="45">
        <v>76</v>
      </c>
      <c r="F477" s="45">
        <v>106</v>
      </c>
      <c r="H477" s="16" t="str">
        <f t="shared" si="53"/>
        <v>Grade 5 Boys Earl Buxton C</v>
      </c>
      <c r="I477" s="16">
        <f>COUNTIF('Point Totals by Grade-Gender'!A:A, 'Team Points Summary'!H477)</f>
        <v>1</v>
      </c>
      <c r="J477" s="16" t="str">
        <f t="shared" si="52"/>
        <v/>
      </c>
    </row>
    <row r="478" spans="1:10" s="16" customFormat="1" ht="15" x14ac:dyDescent="0.25">
      <c r="A478" s="45">
        <v>26</v>
      </c>
      <c r="B478" s="45" t="s">
        <v>296</v>
      </c>
      <c r="C478" s="45">
        <v>274</v>
      </c>
      <c r="D478" s="45">
        <v>69</v>
      </c>
      <c r="E478" s="45">
        <v>92</v>
      </c>
      <c r="F478" s="45">
        <v>113</v>
      </c>
      <c r="H478" s="16" t="str">
        <f t="shared" si="53"/>
        <v>Grade 5 Boys Windsor Park C</v>
      </c>
      <c r="I478" s="16">
        <f>COUNTIF('Point Totals by Grade-Gender'!A:A, 'Team Points Summary'!H478)</f>
        <v>1</v>
      </c>
      <c r="J478" s="16" t="str">
        <f t="shared" si="52"/>
        <v/>
      </c>
    </row>
    <row r="479" spans="1:10" s="16" customFormat="1" ht="15" x14ac:dyDescent="0.25">
      <c r="A479" s="45">
        <v>27</v>
      </c>
      <c r="B479" s="45" t="s">
        <v>174</v>
      </c>
      <c r="C479" s="45">
        <v>293</v>
      </c>
      <c r="D479" s="45">
        <v>84</v>
      </c>
      <c r="E479" s="45">
        <v>104</v>
      </c>
      <c r="F479" s="45">
        <v>105</v>
      </c>
      <c r="H479" s="16" t="str">
        <f t="shared" si="53"/>
        <v>Grade 5 Boys Donald R. Getty B</v>
      </c>
      <c r="I479" s="16">
        <f>COUNTIF('Point Totals by Grade-Gender'!A:A, 'Team Points Summary'!H479)</f>
        <v>1</v>
      </c>
      <c r="J479" s="16" t="str">
        <f t="shared" si="52"/>
        <v/>
      </c>
    </row>
    <row r="480" spans="1:10" s="16" customFormat="1" ht="15" x14ac:dyDescent="0.25">
      <c r="A480" s="45">
        <v>28</v>
      </c>
      <c r="B480" s="45" t="s">
        <v>96</v>
      </c>
      <c r="C480" s="45">
        <v>306</v>
      </c>
      <c r="D480" s="45">
        <v>99</v>
      </c>
      <c r="E480" s="45">
        <v>100</v>
      </c>
      <c r="F480" s="45">
        <v>107</v>
      </c>
      <c r="H480" s="16" t="str">
        <f t="shared" si="53"/>
        <v>Grade 5 Boys Laurier Heights B</v>
      </c>
      <c r="I480" s="16">
        <f>COUNTIF('Point Totals by Grade-Gender'!A:A, 'Team Points Summary'!H480)</f>
        <v>1</v>
      </c>
      <c r="J480" s="16" t="str">
        <f t="shared" si="52"/>
        <v/>
      </c>
    </row>
    <row r="481" spans="1:10" s="16" customFormat="1" ht="15" x14ac:dyDescent="0.25">
      <c r="A481" s="45">
        <v>29</v>
      </c>
      <c r="B481" s="45" t="s">
        <v>297</v>
      </c>
      <c r="C481" s="45">
        <v>311</v>
      </c>
      <c r="D481" s="45">
        <v>101</v>
      </c>
      <c r="E481" s="45">
        <v>102</v>
      </c>
      <c r="F481" s="45">
        <v>108</v>
      </c>
      <c r="H481" s="16" t="str">
        <f t="shared" ref="H481:H488" si="54">CONCATENATE("Grade 5 Boys ", B481)</f>
        <v>Grade 5 Boys Michael A. Kostek E</v>
      </c>
      <c r="I481" s="16">
        <f>COUNTIF('Point Totals by Grade-Gender'!A:A, 'Team Points Summary'!H481)</f>
        <v>1</v>
      </c>
      <c r="J481" s="16" t="str">
        <f t="shared" si="52"/>
        <v/>
      </c>
    </row>
    <row r="482" spans="1:10" s="16" customFormat="1" ht="15" x14ac:dyDescent="0.25">
      <c r="A482" s="45">
        <v>30</v>
      </c>
      <c r="B482" s="45" t="s">
        <v>307</v>
      </c>
      <c r="C482" s="45">
        <v>315</v>
      </c>
      <c r="D482" s="45">
        <v>88</v>
      </c>
      <c r="E482" s="45">
        <v>96</v>
      </c>
      <c r="F482" s="45">
        <v>131</v>
      </c>
      <c r="H482" s="16" t="str">
        <f t="shared" si="54"/>
        <v>Grade 5 Boys Alex Janvier A</v>
      </c>
      <c r="I482" s="16">
        <f>COUNTIF('Point Totals by Grade-Gender'!A:A, 'Team Points Summary'!H482)</f>
        <v>1</v>
      </c>
      <c r="J482" s="16" t="str">
        <f t="shared" si="52"/>
        <v/>
      </c>
    </row>
    <row r="483" spans="1:10" s="16" customFormat="1" ht="15" x14ac:dyDescent="0.25">
      <c r="A483" s="45">
        <v>31</v>
      </c>
      <c r="B483" s="45" t="s">
        <v>326</v>
      </c>
      <c r="C483" s="45">
        <v>326</v>
      </c>
      <c r="D483" s="45">
        <v>91</v>
      </c>
      <c r="E483" s="45">
        <v>114</v>
      </c>
      <c r="F483" s="45">
        <v>121</v>
      </c>
      <c r="H483" s="16" t="str">
        <f t="shared" si="54"/>
        <v>Grade 5 Boys Victoria School of the Arts B</v>
      </c>
      <c r="I483" s="16">
        <f>COUNTIF('Point Totals by Grade-Gender'!A:A, 'Team Points Summary'!H483)</f>
        <v>1</v>
      </c>
      <c r="J483" s="16" t="str">
        <f t="shared" si="52"/>
        <v/>
      </c>
    </row>
    <row r="484" spans="1:10" s="16" customFormat="1" ht="15" x14ac:dyDescent="0.25">
      <c r="A484" s="45">
        <v>32</v>
      </c>
      <c r="B484" s="45" t="s">
        <v>64</v>
      </c>
      <c r="C484" s="45">
        <v>330</v>
      </c>
      <c r="D484" s="45">
        <v>95</v>
      </c>
      <c r="E484" s="45">
        <v>117</v>
      </c>
      <c r="F484" s="45">
        <v>118</v>
      </c>
      <c r="H484" s="16" t="str">
        <f t="shared" si="54"/>
        <v>Grade 5 Boys George P. Nicholson B</v>
      </c>
      <c r="I484" s="16">
        <f>COUNTIF('Point Totals by Grade-Gender'!A:A, 'Team Points Summary'!H484)</f>
        <v>1</v>
      </c>
      <c r="J484" s="16" t="str">
        <f t="shared" si="52"/>
        <v/>
      </c>
    </row>
    <row r="485" spans="1:10" s="16" customFormat="1" ht="15" x14ac:dyDescent="0.25">
      <c r="A485" s="45">
        <v>33</v>
      </c>
      <c r="B485" s="45" t="s">
        <v>298</v>
      </c>
      <c r="C485" s="45">
        <v>367</v>
      </c>
      <c r="D485" s="45">
        <v>115</v>
      </c>
      <c r="E485" s="45">
        <v>125</v>
      </c>
      <c r="F485" s="45">
        <v>127</v>
      </c>
      <c r="H485" s="16" t="str">
        <f t="shared" si="54"/>
        <v>Grade 5 Boys Windsor Park D</v>
      </c>
      <c r="I485" s="16">
        <f>COUNTIF('Point Totals by Grade-Gender'!A:A, 'Team Points Summary'!H485)</f>
        <v>1</v>
      </c>
      <c r="J485" s="16" t="str">
        <f t="shared" si="52"/>
        <v/>
      </c>
    </row>
    <row r="486" spans="1:10" s="16" customFormat="1" ht="15" x14ac:dyDescent="0.25">
      <c r="A486" s="45">
        <v>34</v>
      </c>
      <c r="B486" s="45" t="s">
        <v>121</v>
      </c>
      <c r="C486" s="45">
        <v>372</v>
      </c>
      <c r="D486" s="45">
        <v>93</v>
      </c>
      <c r="E486" s="45">
        <v>139</v>
      </c>
      <c r="F486" s="45">
        <v>140</v>
      </c>
      <c r="H486" s="16" t="str">
        <f t="shared" si="54"/>
        <v>Grade 5 Boys Brookside B</v>
      </c>
      <c r="I486" s="16">
        <f>COUNTIF('Point Totals by Grade-Gender'!A:A, 'Team Points Summary'!H486)</f>
        <v>1</v>
      </c>
      <c r="J486" s="16" t="str">
        <f t="shared" si="52"/>
        <v/>
      </c>
    </row>
    <row r="487" spans="1:10" s="16" customFormat="1" ht="15" x14ac:dyDescent="0.25">
      <c r="A487" s="45">
        <v>35</v>
      </c>
      <c r="B487" s="45" t="s">
        <v>328</v>
      </c>
      <c r="C487" s="45">
        <v>376</v>
      </c>
      <c r="D487" s="45">
        <v>103</v>
      </c>
      <c r="E487" s="45">
        <v>136</v>
      </c>
      <c r="F487" s="45">
        <v>137</v>
      </c>
      <c r="H487" s="16" t="str">
        <f t="shared" si="54"/>
        <v>Grade 5 Boys Constable Daniel Woodall B</v>
      </c>
      <c r="I487" s="16">
        <f>COUNTIF('Point Totals by Grade-Gender'!A:A, 'Team Points Summary'!H487)</f>
        <v>1</v>
      </c>
      <c r="J487" s="16" t="str">
        <f t="shared" si="52"/>
        <v/>
      </c>
    </row>
    <row r="488" spans="1:10" s="16" customFormat="1" ht="15" x14ac:dyDescent="0.25">
      <c r="A488" s="45">
        <v>36</v>
      </c>
      <c r="B488" s="45" t="s">
        <v>332</v>
      </c>
      <c r="C488" s="45">
        <v>390</v>
      </c>
      <c r="D488" s="45">
        <v>123</v>
      </c>
      <c r="E488" s="45">
        <v>133</v>
      </c>
      <c r="F488" s="45">
        <v>134</v>
      </c>
      <c r="H488" s="16" t="str">
        <f t="shared" si="54"/>
        <v>Grade 5 Boys Victoria School of the Arts C</v>
      </c>
      <c r="I488" s="16">
        <f>COUNTIF('Point Totals by Grade-Gender'!A:A, 'Team Points Summary'!H488)</f>
        <v>1</v>
      </c>
      <c r="J488" s="16" t="str">
        <f t="shared" si="52"/>
        <v/>
      </c>
    </row>
    <row r="489" spans="1:10" s="16" customFormat="1" x14ac:dyDescent="0.2">
      <c r="C489" s="16">
        <f>SUM(C453:C488)</f>
        <v>7283</v>
      </c>
      <c r="H489" s="1" t="s">
        <v>34</v>
      </c>
      <c r="I489" s="16">
        <f>COUNTIF('Point Totals by Grade-Gender'!A:A, 'Team Points Summary'!H489)</f>
        <v>1</v>
      </c>
    </row>
    <row r="490" spans="1:10" s="16" customFormat="1" x14ac:dyDescent="0.2">
      <c r="H490" s="1"/>
    </row>
    <row r="491" spans="1:10" s="16" customFormat="1" x14ac:dyDescent="0.2">
      <c r="A491" s="1" t="s">
        <v>272</v>
      </c>
    </row>
    <row r="492" spans="1:10" s="16" customFormat="1" ht="15" x14ac:dyDescent="0.25">
      <c r="A492" s="46">
        <v>1</v>
      </c>
      <c r="B492" s="46" t="s">
        <v>71</v>
      </c>
      <c r="C492" s="46">
        <v>21</v>
      </c>
      <c r="D492" s="46">
        <v>2</v>
      </c>
      <c r="E492" s="46">
        <v>3</v>
      </c>
      <c r="F492" s="46">
        <v>16</v>
      </c>
      <c r="H492" s="16" t="str">
        <f>CONCATENATE("Grade 6 Girls ", B492)</f>
        <v>Grade 6 Girls Earl Buxton A</v>
      </c>
      <c r="I492" s="16">
        <f>COUNTIF('Point Totals by Grade-Gender'!A:A, 'Team Points Summary'!H492)</f>
        <v>1</v>
      </c>
      <c r="J492" s="16" t="str">
        <f t="shared" ref="J492:J516" si="55">IF(I492 = 0, "MISSING", "")</f>
        <v/>
      </c>
    </row>
    <row r="493" spans="1:10" s="16" customFormat="1" ht="15" x14ac:dyDescent="0.25">
      <c r="A493" s="46">
        <v>2</v>
      </c>
      <c r="B493" s="46" t="s">
        <v>78</v>
      </c>
      <c r="C493" s="46">
        <v>23</v>
      </c>
      <c r="D493" s="46">
        <v>1</v>
      </c>
      <c r="E493" s="46">
        <v>4</v>
      </c>
      <c r="F493" s="46">
        <v>18</v>
      </c>
      <c r="H493" s="16" t="str">
        <f>CONCATENATE("Grade 6 Girls ", B493)</f>
        <v>Grade 6 Girls Centennial A</v>
      </c>
      <c r="I493" s="16">
        <f>COUNTIF('Point Totals by Grade-Gender'!A:A, 'Team Points Summary'!H493)</f>
        <v>1</v>
      </c>
      <c r="J493" s="16" t="str">
        <f t="shared" si="55"/>
        <v/>
      </c>
    </row>
    <row r="494" spans="1:10" s="16" customFormat="1" ht="15" x14ac:dyDescent="0.25">
      <c r="A494" s="46">
        <v>3</v>
      </c>
      <c r="B494" s="46" t="s">
        <v>66</v>
      </c>
      <c r="C494" s="46">
        <v>29</v>
      </c>
      <c r="D494" s="46">
        <v>6</v>
      </c>
      <c r="E494" s="46">
        <v>8</v>
      </c>
      <c r="F494" s="46">
        <v>15</v>
      </c>
      <c r="H494" s="16" t="str">
        <f>CONCATENATE("Grade 6 Girls ", B494)</f>
        <v>Grade 6 Girls Michael Strembitsky A</v>
      </c>
      <c r="I494" s="16">
        <f>COUNTIF('Point Totals by Grade-Gender'!A:A, 'Team Points Summary'!H494)</f>
        <v>1</v>
      </c>
      <c r="J494" s="16" t="str">
        <f t="shared" si="55"/>
        <v/>
      </c>
    </row>
    <row r="495" spans="1:10" s="16" customFormat="1" ht="15" x14ac:dyDescent="0.25">
      <c r="A495" s="46">
        <v>4</v>
      </c>
      <c r="B495" s="46" t="s">
        <v>77</v>
      </c>
      <c r="C495" s="46">
        <v>50</v>
      </c>
      <c r="D495" s="46">
        <v>10</v>
      </c>
      <c r="E495" s="46">
        <v>14</v>
      </c>
      <c r="F495" s="46">
        <v>26</v>
      </c>
      <c r="H495" s="16" t="str">
        <f t="shared" ref="H495:H516" si="56">CONCATENATE("Grade 6 Girls ", B495)</f>
        <v>Grade 6 Girls Patricia Heights A</v>
      </c>
      <c r="I495" s="16">
        <f>COUNTIF('Point Totals by Grade-Gender'!A:A, 'Team Points Summary'!H495)</f>
        <v>1</v>
      </c>
      <c r="J495" s="16" t="str">
        <f t="shared" si="55"/>
        <v/>
      </c>
    </row>
    <row r="496" spans="1:10" s="16" customFormat="1" ht="15" x14ac:dyDescent="0.25">
      <c r="A496" s="46">
        <v>5</v>
      </c>
      <c r="B496" s="46" t="s">
        <v>57</v>
      </c>
      <c r="C496" s="46">
        <v>84</v>
      </c>
      <c r="D496" s="46">
        <v>19</v>
      </c>
      <c r="E496" s="46">
        <v>24</v>
      </c>
      <c r="F496" s="46">
        <v>41</v>
      </c>
      <c r="H496" s="16" t="str">
        <f t="shared" si="56"/>
        <v>Grade 6 Girls Brookside A</v>
      </c>
      <c r="I496" s="16">
        <f>COUNTIF('Point Totals by Grade-Gender'!A:A, 'Team Points Summary'!H496)</f>
        <v>1</v>
      </c>
      <c r="J496" s="16" t="str">
        <f t="shared" si="55"/>
        <v/>
      </c>
    </row>
    <row r="497" spans="1:10" s="16" customFormat="1" ht="15" x14ac:dyDescent="0.25">
      <c r="A497" s="46">
        <v>6</v>
      </c>
      <c r="B497" s="46" t="s">
        <v>60</v>
      </c>
      <c r="C497" s="46">
        <v>86</v>
      </c>
      <c r="D497" s="46">
        <v>12</v>
      </c>
      <c r="E497" s="46">
        <v>23</v>
      </c>
      <c r="F497" s="46">
        <v>51</v>
      </c>
      <c r="H497" s="16" t="str">
        <f t="shared" si="56"/>
        <v>Grade 6 Girls Brander Gardens A</v>
      </c>
      <c r="I497" s="16">
        <f>COUNTIF('Point Totals by Grade-Gender'!A:A, 'Team Points Summary'!H497)</f>
        <v>1</v>
      </c>
      <c r="J497" s="16" t="str">
        <f t="shared" si="55"/>
        <v/>
      </c>
    </row>
    <row r="498" spans="1:10" s="16" customFormat="1" ht="15" x14ac:dyDescent="0.25">
      <c r="A498" s="46">
        <v>7</v>
      </c>
      <c r="B498" s="46" t="s">
        <v>76</v>
      </c>
      <c r="C498" s="46">
        <v>95</v>
      </c>
      <c r="D498" s="46">
        <v>22</v>
      </c>
      <c r="E498" s="46">
        <v>35</v>
      </c>
      <c r="F498" s="46">
        <v>38</v>
      </c>
      <c r="H498" s="16" t="str">
        <f t="shared" ref="H498:H504" si="57">CONCATENATE("Grade 6 Girls ", B498)</f>
        <v>Grade 6 Girls Earl Buxton B</v>
      </c>
      <c r="I498" s="16">
        <f>COUNTIF('Point Totals by Grade-Gender'!A:A, 'Team Points Summary'!H498)</f>
        <v>1</v>
      </c>
      <c r="J498" s="16" t="str">
        <f t="shared" ref="J498:J504" si="58">IF(I498 = 0, "MISSING", "")</f>
        <v/>
      </c>
    </row>
    <row r="499" spans="1:10" s="16" customFormat="1" ht="15" x14ac:dyDescent="0.25">
      <c r="A499" s="46">
        <v>8</v>
      </c>
      <c r="B499" s="46" t="s">
        <v>85</v>
      </c>
      <c r="C499" s="46">
        <v>97</v>
      </c>
      <c r="D499" s="46">
        <v>17</v>
      </c>
      <c r="E499" s="46">
        <v>21</v>
      </c>
      <c r="F499" s="46">
        <v>59</v>
      </c>
      <c r="H499" s="16" t="str">
        <f t="shared" si="57"/>
        <v>Grade 6 Girls Westbrook A</v>
      </c>
      <c r="I499" s="16">
        <f>COUNTIF('Point Totals by Grade-Gender'!A:A, 'Team Points Summary'!H499)</f>
        <v>1</v>
      </c>
      <c r="J499" s="16" t="str">
        <f t="shared" si="58"/>
        <v/>
      </c>
    </row>
    <row r="500" spans="1:10" s="16" customFormat="1" ht="15" x14ac:dyDescent="0.25">
      <c r="A500" s="46">
        <v>9</v>
      </c>
      <c r="B500" s="46" t="s">
        <v>62</v>
      </c>
      <c r="C500" s="46">
        <v>103</v>
      </c>
      <c r="D500" s="46">
        <v>11</v>
      </c>
      <c r="E500" s="46">
        <v>44</v>
      </c>
      <c r="F500" s="46">
        <v>48</v>
      </c>
      <c r="H500" s="16" t="str">
        <f t="shared" si="57"/>
        <v>Grade 6 Girls Holyrood A</v>
      </c>
      <c r="I500" s="16">
        <f>COUNTIF('Point Totals by Grade-Gender'!A:A, 'Team Points Summary'!H500)</f>
        <v>1</v>
      </c>
      <c r="J500" s="16" t="str">
        <f t="shared" si="58"/>
        <v/>
      </c>
    </row>
    <row r="501" spans="1:10" s="16" customFormat="1" ht="15" x14ac:dyDescent="0.25">
      <c r="A501" s="46">
        <v>10</v>
      </c>
      <c r="B501" s="46" t="s">
        <v>81</v>
      </c>
      <c r="C501" s="46">
        <v>128</v>
      </c>
      <c r="D501" s="46">
        <v>40</v>
      </c>
      <c r="E501" s="46">
        <v>43</v>
      </c>
      <c r="F501" s="46">
        <v>45</v>
      </c>
      <c r="H501" s="16" t="str">
        <f t="shared" si="57"/>
        <v>Grade 6 Girls Earl Buxton C</v>
      </c>
      <c r="I501" s="16">
        <f>COUNTIF('Point Totals by Grade-Gender'!A:A, 'Team Points Summary'!H501)</f>
        <v>1</v>
      </c>
      <c r="J501" s="16" t="str">
        <f t="shared" si="58"/>
        <v/>
      </c>
    </row>
    <row r="502" spans="1:10" s="16" customFormat="1" ht="15" x14ac:dyDescent="0.25">
      <c r="A502" s="46">
        <v>11</v>
      </c>
      <c r="B502" s="46" t="s">
        <v>54</v>
      </c>
      <c r="C502" s="46">
        <v>145</v>
      </c>
      <c r="D502" s="46">
        <v>20</v>
      </c>
      <c r="E502" s="46">
        <v>49</v>
      </c>
      <c r="F502" s="46">
        <v>76</v>
      </c>
      <c r="H502" s="16" t="str">
        <f t="shared" si="57"/>
        <v>Grade 6 Girls Michael A. Kostek A</v>
      </c>
      <c r="I502" s="16">
        <f>COUNTIF('Point Totals by Grade-Gender'!A:A, 'Team Points Summary'!H502)</f>
        <v>1</v>
      </c>
      <c r="J502" s="16" t="str">
        <f t="shared" si="58"/>
        <v/>
      </c>
    </row>
    <row r="503" spans="1:10" s="16" customFormat="1" ht="15" x14ac:dyDescent="0.25">
      <c r="A503" s="46">
        <v>12</v>
      </c>
      <c r="B503" s="46" t="s">
        <v>95</v>
      </c>
      <c r="C503" s="46">
        <v>154</v>
      </c>
      <c r="D503" s="46">
        <v>7</v>
      </c>
      <c r="E503" s="46">
        <v>58</v>
      </c>
      <c r="F503" s="46">
        <v>89</v>
      </c>
      <c r="H503" s="16" t="str">
        <f t="shared" si="57"/>
        <v>Grade 6 Girls Laurier Heights A</v>
      </c>
      <c r="I503" s="16">
        <f>COUNTIF('Point Totals by Grade-Gender'!A:A, 'Team Points Summary'!H503)</f>
        <v>1</v>
      </c>
      <c r="J503" s="16" t="str">
        <f t="shared" si="58"/>
        <v/>
      </c>
    </row>
    <row r="504" spans="1:10" s="16" customFormat="1" ht="15" x14ac:dyDescent="0.25">
      <c r="A504" s="46">
        <v>13</v>
      </c>
      <c r="B504" s="46" t="s">
        <v>83</v>
      </c>
      <c r="C504" s="46">
        <v>168</v>
      </c>
      <c r="D504" s="46">
        <v>47</v>
      </c>
      <c r="E504" s="46">
        <v>50</v>
      </c>
      <c r="F504" s="46">
        <v>71</v>
      </c>
      <c r="H504" s="16" t="str">
        <f t="shared" si="57"/>
        <v>Grade 6 Girls Earl Buxton D</v>
      </c>
      <c r="I504" s="16">
        <f>COUNTIF('Point Totals by Grade-Gender'!A:A, 'Team Points Summary'!H504)</f>
        <v>1</v>
      </c>
      <c r="J504" s="16" t="str">
        <f t="shared" si="58"/>
        <v/>
      </c>
    </row>
    <row r="505" spans="1:10" s="16" customFormat="1" ht="15" x14ac:dyDescent="0.25">
      <c r="A505" s="46">
        <v>14</v>
      </c>
      <c r="B505" s="46" t="s">
        <v>140</v>
      </c>
      <c r="C505" s="46">
        <v>170</v>
      </c>
      <c r="D505" s="46">
        <v>31</v>
      </c>
      <c r="E505" s="46">
        <v>69</v>
      </c>
      <c r="F505" s="46">
        <v>70</v>
      </c>
      <c r="H505" s="16" t="str">
        <f t="shared" si="56"/>
        <v>Grade 6 Girls Stratford A</v>
      </c>
      <c r="I505" s="16">
        <f>COUNTIF('Point Totals by Grade-Gender'!A:A, 'Team Points Summary'!H505)</f>
        <v>1</v>
      </c>
      <c r="J505" s="16" t="str">
        <f t="shared" si="55"/>
        <v/>
      </c>
    </row>
    <row r="506" spans="1:10" s="16" customFormat="1" ht="15" x14ac:dyDescent="0.25">
      <c r="A506" s="46">
        <v>15</v>
      </c>
      <c r="B506" s="46" t="s">
        <v>108</v>
      </c>
      <c r="C506" s="46">
        <v>177</v>
      </c>
      <c r="D506" s="46">
        <v>28</v>
      </c>
      <c r="E506" s="46">
        <v>63</v>
      </c>
      <c r="F506" s="46">
        <v>86</v>
      </c>
      <c r="H506" s="16" t="str">
        <f t="shared" si="56"/>
        <v>Grade 6 Girls Malmo A</v>
      </c>
      <c r="I506" s="16">
        <f>COUNTIF('Point Totals by Grade-Gender'!A:A, 'Team Points Summary'!H506)</f>
        <v>1</v>
      </c>
      <c r="J506" s="16" t="str">
        <f t="shared" si="55"/>
        <v/>
      </c>
    </row>
    <row r="507" spans="1:10" s="16" customFormat="1" ht="15" x14ac:dyDescent="0.25">
      <c r="A507" s="46">
        <v>16</v>
      </c>
      <c r="B507" s="46" t="s">
        <v>101</v>
      </c>
      <c r="C507" s="46">
        <v>183</v>
      </c>
      <c r="D507" s="46">
        <v>36</v>
      </c>
      <c r="E507" s="46">
        <v>73</v>
      </c>
      <c r="F507" s="46">
        <v>74</v>
      </c>
      <c r="H507" s="16" t="str">
        <f t="shared" si="56"/>
        <v>Grade 6 Girls Donnan A</v>
      </c>
      <c r="I507" s="16">
        <f>COUNTIF('Point Totals by Grade-Gender'!A:A, 'Team Points Summary'!H507)</f>
        <v>1</v>
      </c>
      <c r="J507" s="16" t="str">
        <f t="shared" si="55"/>
        <v/>
      </c>
    </row>
    <row r="508" spans="1:10" s="16" customFormat="1" ht="15" x14ac:dyDescent="0.25">
      <c r="A508" s="46">
        <v>17</v>
      </c>
      <c r="B508" s="46" t="s">
        <v>282</v>
      </c>
      <c r="C508" s="46">
        <v>184</v>
      </c>
      <c r="D508" s="46">
        <v>39</v>
      </c>
      <c r="E508" s="46">
        <v>62</v>
      </c>
      <c r="F508" s="46">
        <v>83</v>
      </c>
      <c r="H508" s="16" t="str">
        <f t="shared" si="56"/>
        <v>Grade 6 Girls Patricia Heights B</v>
      </c>
      <c r="I508" s="16">
        <f>COUNTIF('Point Totals by Grade-Gender'!A:A, 'Team Points Summary'!H508)</f>
        <v>1</v>
      </c>
      <c r="J508" s="16" t="str">
        <f t="shared" si="55"/>
        <v/>
      </c>
    </row>
    <row r="509" spans="1:10" s="16" customFormat="1" ht="15" x14ac:dyDescent="0.25">
      <c r="A509" s="46">
        <v>18</v>
      </c>
      <c r="B509" s="46" t="s">
        <v>67</v>
      </c>
      <c r="C509" s="46">
        <v>191</v>
      </c>
      <c r="D509" s="46">
        <v>54</v>
      </c>
      <c r="E509" s="46">
        <v>60</v>
      </c>
      <c r="F509" s="46">
        <v>77</v>
      </c>
      <c r="H509" s="16" t="str">
        <f t="shared" ref="H509:H514" si="59">CONCATENATE("Grade 6 Girls ", B509)</f>
        <v>Grade 6 Girls Uncas A</v>
      </c>
      <c r="I509" s="16">
        <f>COUNTIF('Point Totals by Grade-Gender'!A:A, 'Team Points Summary'!H509)</f>
        <v>1</v>
      </c>
      <c r="J509" s="16" t="str">
        <f t="shared" ref="J509:J514" si="60">IF(I509 = 0, "MISSING", "")</f>
        <v/>
      </c>
    </row>
    <row r="510" spans="1:10" s="16" customFormat="1" ht="15" x14ac:dyDescent="0.25">
      <c r="A510" s="46">
        <v>19</v>
      </c>
      <c r="B510" s="46" t="s">
        <v>170</v>
      </c>
      <c r="C510" s="46">
        <v>199</v>
      </c>
      <c r="D510" s="46">
        <v>42</v>
      </c>
      <c r="E510" s="46">
        <v>67</v>
      </c>
      <c r="F510" s="46">
        <v>90</v>
      </c>
      <c r="H510" s="16" t="str">
        <f t="shared" si="59"/>
        <v>Grade 6 Girls Callingwood A</v>
      </c>
      <c r="I510" s="16">
        <f>COUNTIF('Point Totals by Grade-Gender'!A:A, 'Team Points Summary'!H510)</f>
        <v>1</v>
      </c>
      <c r="J510" s="16" t="str">
        <f t="shared" si="60"/>
        <v/>
      </c>
    </row>
    <row r="511" spans="1:10" s="16" customFormat="1" ht="15" x14ac:dyDescent="0.25">
      <c r="A511" s="46">
        <v>20</v>
      </c>
      <c r="B511" s="46" t="s">
        <v>121</v>
      </c>
      <c r="C511" s="46">
        <v>218</v>
      </c>
      <c r="D511" s="46">
        <v>46</v>
      </c>
      <c r="E511" s="46">
        <v>64</v>
      </c>
      <c r="F511" s="46">
        <v>108</v>
      </c>
      <c r="H511" s="16" t="str">
        <f t="shared" si="59"/>
        <v>Grade 6 Girls Brookside B</v>
      </c>
      <c r="I511" s="16">
        <f>COUNTIF('Point Totals by Grade-Gender'!A:A, 'Team Points Summary'!H511)</f>
        <v>1</v>
      </c>
      <c r="J511" s="16" t="str">
        <f t="shared" si="60"/>
        <v/>
      </c>
    </row>
    <row r="512" spans="1:10" s="16" customFormat="1" ht="15" x14ac:dyDescent="0.25">
      <c r="A512" s="46">
        <v>21</v>
      </c>
      <c r="B512" s="46" t="s">
        <v>299</v>
      </c>
      <c r="C512" s="46">
        <v>227</v>
      </c>
      <c r="D512" s="46">
        <v>72</v>
      </c>
      <c r="E512" s="46">
        <v>75</v>
      </c>
      <c r="F512" s="46">
        <v>80</v>
      </c>
      <c r="H512" s="16" t="str">
        <f t="shared" si="59"/>
        <v>Grade 6 Girls Earl Buxton E</v>
      </c>
      <c r="I512" s="16">
        <f>COUNTIF('Point Totals by Grade-Gender'!A:A, 'Team Points Summary'!H512)</f>
        <v>1</v>
      </c>
      <c r="J512" s="16" t="str">
        <f t="shared" si="60"/>
        <v/>
      </c>
    </row>
    <row r="513" spans="1:10" s="16" customFormat="1" ht="15" x14ac:dyDescent="0.25">
      <c r="A513" s="46">
        <v>22</v>
      </c>
      <c r="B513" s="46" t="s">
        <v>55</v>
      </c>
      <c r="C513" s="46">
        <v>231</v>
      </c>
      <c r="D513" s="46">
        <v>37</v>
      </c>
      <c r="E513" s="46">
        <v>94</v>
      </c>
      <c r="F513" s="46">
        <v>100</v>
      </c>
      <c r="H513" s="16" t="str">
        <f t="shared" si="59"/>
        <v>Grade 6 Girls George P. Nicholson A</v>
      </c>
      <c r="I513" s="16">
        <f>COUNTIF('Point Totals by Grade-Gender'!A:A, 'Team Points Summary'!H513)</f>
        <v>1</v>
      </c>
      <c r="J513" s="16" t="str">
        <f t="shared" si="60"/>
        <v/>
      </c>
    </row>
    <row r="514" spans="1:10" s="16" customFormat="1" ht="15" x14ac:dyDescent="0.25">
      <c r="A514" s="46">
        <v>23</v>
      </c>
      <c r="B514" s="46" t="s">
        <v>166</v>
      </c>
      <c r="C514" s="46">
        <v>232</v>
      </c>
      <c r="D514" s="46">
        <v>56</v>
      </c>
      <c r="E514" s="46">
        <v>81</v>
      </c>
      <c r="F514" s="46">
        <v>95</v>
      </c>
      <c r="H514" s="16" t="str">
        <f t="shared" si="59"/>
        <v>Grade 6 Girls Donald R. Getty A</v>
      </c>
      <c r="I514" s="16">
        <f>COUNTIF('Point Totals by Grade-Gender'!A:A, 'Team Points Summary'!H514)</f>
        <v>1</v>
      </c>
      <c r="J514" s="16" t="str">
        <f t="shared" si="60"/>
        <v/>
      </c>
    </row>
    <row r="515" spans="1:10" s="16" customFormat="1" ht="15" x14ac:dyDescent="0.25">
      <c r="A515" s="46">
        <v>24</v>
      </c>
      <c r="B515" s="46" t="s">
        <v>180</v>
      </c>
      <c r="C515" s="46">
        <v>279</v>
      </c>
      <c r="D515" s="46">
        <v>91</v>
      </c>
      <c r="E515" s="46">
        <v>92</v>
      </c>
      <c r="F515" s="46">
        <v>96</v>
      </c>
      <c r="H515" s="16" t="str">
        <f t="shared" si="56"/>
        <v>Grade 6 Girls Stratford B</v>
      </c>
      <c r="I515" s="16">
        <f>COUNTIF('Point Totals by Grade-Gender'!A:A, 'Team Points Summary'!H515)</f>
        <v>1</v>
      </c>
      <c r="J515" s="16" t="str">
        <f t="shared" si="55"/>
        <v/>
      </c>
    </row>
    <row r="516" spans="1:10" s="16" customFormat="1" ht="15" x14ac:dyDescent="0.25">
      <c r="A516" s="46">
        <v>25</v>
      </c>
      <c r="B516" s="46" t="s">
        <v>87</v>
      </c>
      <c r="C516" s="46">
        <v>286</v>
      </c>
      <c r="D516" s="46">
        <v>79</v>
      </c>
      <c r="E516" s="46">
        <v>101</v>
      </c>
      <c r="F516" s="46">
        <v>106</v>
      </c>
      <c r="H516" s="16" t="str">
        <f t="shared" si="56"/>
        <v>Grade 6 Girls Uncas B</v>
      </c>
      <c r="I516" s="16">
        <f>COUNTIF('Point Totals by Grade-Gender'!A:A, 'Team Points Summary'!H516)</f>
        <v>1</v>
      </c>
      <c r="J516" s="16" t="str">
        <f t="shared" si="55"/>
        <v/>
      </c>
    </row>
    <row r="517" spans="1:10" s="16" customFormat="1" x14ac:dyDescent="0.2">
      <c r="C517" s="16">
        <f>SUM(C492:C516)</f>
        <v>3760</v>
      </c>
      <c r="H517" s="1" t="s">
        <v>35</v>
      </c>
      <c r="I517" s="16">
        <f>COUNTIF('Point Totals by Grade-Gender'!A:A, 'Team Points Summary'!H517)</f>
        <v>1</v>
      </c>
    </row>
    <row r="518" spans="1:10" s="16" customFormat="1" x14ac:dyDescent="0.2">
      <c r="H518" s="1"/>
    </row>
    <row r="519" spans="1:10" s="16" customFormat="1" x14ac:dyDescent="0.2">
      <c r="A519" s="1" t="s">
        <v>273</v>
      </c>
    </row>
    <row r="520" spans="1:10" s="16" customFormat="1" ht="15" x14ac:dyDescent="0.25">
      <c r="A520" s="47">
        <v>1</v>
      </c>
      <c r="B520" s="47" t="s">
        <v>54</v>
      </c>
      <c r="C520" s="47">
        <v>28</v>
      </c>
      <c r="D520" s="47">
        <v>2</v>
      </c>
      <c r="E520" s="47">
        <v>6</v>
      </c>
      <c r="F520" s="47">
        <v>20</v>
      </c>
      <c r="H520" s="16" t="str">
        <f t="shared" ref="H520:H544" si="61">CONCATENATE("Grade 6 Boys ", B520)</f>
        <v>Grade 6 Boys Michael A. Kostek A</v>
      </c>
      <c r="I520" s="16">
        <f>COUNTIF('Point Totals by Grade-Gender'!A:A, 'Team Points Summary'!H520)</f>
        <v>1</v>
      </c>
      <c r="J520" s="16" t="str">
        <f t="shared" ref="J520:J553" si="62">IF(I520 = 0, "MISSING", "")</f>
        <v/>
      </c>
    </row>
    <row r="521" spans="1:10" s="16" customFormat="1" ht="15" x14ac:dyDescent="0.25">
      <c r="A521" s="47">
        <v>2</v>
      </c>
      <c r="B521" s="47" t="s">
        <v>95</v>
      </c>
      <c r="C521" s="47">
        <v>48</v>
      </c>
      <c r="D521" s="47">
        <v>3</v>
      </c>
      <c r="E521" s="47">
        <v>18</v>
      </c>
      <c r="F521" s="47">
        <v>27</v>
      </c>
      <c r="H521" s="16" t="str">
        <f t="shared" si="61"/>
        <v>Grade 6 Boys Laurier Heights A</v>
      </c>
      <c r="I521" s="16">
        <f>COUNTIF('Point Totals by Grade-Gender'!A:A, 'Team Points Summary'!H521)</f>
        <v>1</v>
      </c>
      <c r="J521" s="16" t="str">
        <f t="shared" si="62"/>
        <v/>
      </c>
    </row>
    <row r="522" spans="1:10" s="16" customFormat="1" ht="15" x14ac:dyDescent="0.25">
      <c r="A522" s="47">
        <v>3</v>
      </c>
      <c r="B522" s="47" t="s">
        <v>55</v>
      </c>
      <c r="C522" s="47">
        <v>57</v>
      </c>
      <c r="D522" s="47">
        <v>16</v>
      </c>
      <c r="E522" s="47">
        <v>19</v>
      </c>
      <c r="F522" s="47">
        <v>22</v>
      </c>
      <c r="H522" s="16" t="str">
        <f t="shared" si="61"/>
        <v>Grade 6 Boys George P. Nicholson A</v>
      </c>
      <c r="I522" s="16">
        <f>COUNTIF('Point Totals by Grade-Gender'!A:A, 'Team Points Summary'!H522)</f>
        <v>1</v>
      </c>
      <c r="J522" s="16" t="str">
        <f t="shared" si="62"/>
        <v/>
      </c>
    </row>
    <row r="523" spans="1:10" s="16" customFormat="1" ht="15" x14ac:dyDescent="0.25">
      <c r="A523" s="47">
        <v>4</v>
      </c>
      <c r="B523" s="47" t="s">
        <v>137</v>
      </c>
      <c r="C523" s="47">
        <v>70</v>
      </c>
      <c r="D523" s="47">
        <v>7</v>
      </c>
      <c r="E523" s="47">
        <v>10</v>
      </c>
      <c r="F523" s="47">
        <v>53</v>
      </c>
      <c r="H523" s="16" t="str">
        <f t="shared" si="61"/>
        <v>Grade 6 Boys Belgravia A</v>
      </c>
      <c r="I523" s="16">
        <f>COUNTIF('Point Totals by Grade-Gender'!A:A, 'Team Points Summary'!H523)</f>
        <v>1</v>
      </c>
      <c r="J523" s="16" t="str">
        <f t="shared" si="62"/>
        <v/>
      </c>
    </row>
    <row r="524" spans="1:10" s="16" customFormat="1" ht="15" x14ac:dyDescent="0.25">
      <c r="A524" s="47">
        <v>5</v>
      </c>
      <c r="B524" s="47" t="s">
        <v>84</v>
      </c>
      <c r="C524" s="47">
        <v>74</v>
      </c>
      <c r="D524" s="47">
        <v>9</v>
      </c>
      <c r="E524" s="47">
        <v>26</v>
      </c>
      <c r="F524" s="47">
        <v>39</v>
      </c>
      <c r="H524" s="16" t="str">
        <f t="shared" si="61"/>
        <v>Grade 6 Boys Forest Heights A</v>
      </c>
      <c r="I524" s="16">
        <f>COUNTIF('Point Totals by Grade-Gender'!A:A, 'Team Points Summary'!H524)</f>
        <v>1</v>
      </c>
      <c r="J524" s="16" t="str">
        <f t="shared" si="62"/>
        <v/>
      </c>
    </row>
    <row r="525" spans="1:10" s="16" customFormat="1" ht="15" x14ac:dyDescent="0.25">
      <c r="A525" s="47">
        <v>6</v>
      </c>
      <c r="B525" s="47" t="s">
        <v>67</v>
      </c>
      <c r="C525" s="47">
        <v>80</v>
      </c>
      <c r="D525" s="47">
        <v>4</v>
      </c>
      <c r="E525" s="47">
        <v>34</v>
      </c>
      <c r="F525" s="47">
        <v>42</v>
      </c>
      <c r="H525" s="16" t="str">
        <f t="shared" si="61"/>
        <v>Grade 6 Boys Uncas A</v>
      </c>
      <c r="I525" s="16">
        <f>COUNTIF('Point Totals by Grade-Gender'!A:A, 'Team Points Summary'!H525)</f>
        <v>1</v>
      </c>
      <c r="J525" s="16" t="str">
        <f t="shared" si="62"/>
        <v/>
      </c>
    </row>
    <row r="526" spans="1:10" s="16" customFormat="1" ht="15" x14ac:dyDescent="0.25">
      <c r="A526" s="47">
        <v>7</v>
      </c>
      <c r="B526" s="47" t="s">
        <v>56</v>
      </c>
      <c r="C526" s="47">
        <v>96</v>
      </c>
      <c r="D526" s="47">
        <v>25</v>
      </c>
      <c r="E526" s="47">
        <v>33</v>
      </c>
      <c r="F526" s="47">
        <v>38</v>
      </c>
      <c r="H526" s="16" t="str">
        <f t="shared" si="61"/>
        <v>Grade 6 Boys Windsor Park A</v>
      </c>
      <c r="I526" s="16">
        <f>COUNTIF('Point Totals by Grade-Gender'!A:A, 'Team Points Summary'!H526)</f>
        <v>1</v>
      </c>
      <c r="J526" s="16" t="str">
        <f t="shared" si="62"/>
        <v/>
      </c>
    </row>
    <row r="527" spans="1:10" s="16" customFormat="1" ht="15" x14ac:dyDescent="0.25">
      <c r="A527" s="47">
        <v>8</v>
      </c>
      <c r="B527" s="47" t="s">
        <v>62</v>
      </c>
      <c r="C527" s="47">
        <v>97</v>
      </c>
      <c r="D527" s="47">
        <v>28</v>
      </c>
      <c r="E527" s="47">
        <v>32</v>
      </c>
      <c r="F527" s="47">
        <v>37</v>
      </c>
      <c r="H527" s="16" t="str">
        <f t="shared" si="61"/>
        <v>Grade 6 Boys Holyrood A</v>
      </c>
      <c r="I527" s="16">
        <f>COUNTIF('Point Totals by Grade-Gender'!A:A, 'Team Points Summary'!H527)</f>
        <v>1</v>
      </c>
      <c r="J527" s="16" t="str">
        <f t="shared" si="62"/>
        <v/>
      </c>
    </row>
    <row r="528" spans="1:10" s="16" customFormat="1" ht="15" x14ac:dyDescent="0.25">
      <c r="A528" s="47">
        <v>9</v>
      </c>
      <c r="B528" s="47" t="s">
        <v>63</v>
      </c>
      <c r="C528" s="47">
        <v>107</v>
      </c>
      <c r="D528" s="47">
        <v>30</v>
      </c>
      <c r="E528" s="47">
        <v>31</v>
      </c>
      <c r="F528" s="47">
        <v>46</v>
      </c>
      <c r="H528" s="16" t="str">
        <f t="shared" si="61"/>
        <v>Grade 6 Boys Michael A. Kostek B</v>
      </c>
      <c r="I528" s="16">
        <f>COUNTIF('Point Totals by Grade-Gender'!A:A, 'Team Points Summary'!H528)</f>
        <v>1</v>
      </c>
      <c r="J528" s="16" t="str">
        <f t="shared" si="62"/>
        <v/>
      </c>
    </row>
    <row r="529" spans="1:10" s="16" customFormat="1" ht="15" x14ac:dyDescent="0.25">
      <c r="A529" s="47">
        <v>10</v>
      </c>
      <c r="B529" s="47" t="s">
        <v>66</v>
      </c>
      <c r="C529" s="47">
        <v>123</v>
      </c>
      <c r="D529" s="47">
        <v>13</v>
      </c>
      <c r="E529" s="47">
        <v>35</v>
      </c>
      <c r="F529" s="47">
        <v>75</v>
      </c>
      <c r="H529" s="16" t="str">
        <f t="shared" si="61"/>
        <v>Grade 6 Boys Michael Strembitsky A</v>
      </c>
      <c r="I529" s="16">
        <f>COUNTIF('Point Totals by Grade-Gender'!A:A, 'Team Points Summary'!H529)</f>
        <v>1</v>
      </c>
      <c r="J529" s="16" t="str">
        <f t="shared" ref="J529:J544" si="63">IF(I529 = 0, "MISSING", "")</f>
        <v/>
      </c>
    </row>
    <row r="530" spans="1:10" s="16" customFormat="1" ht="15" x14ac:dyDescent="0.25">
      <c r="A530" s="47">
        <v>11</v>
      </c>
      <c r="B530" s="47" t="s">
        <v>58</v>
      </c>
      <c r="C530" s="47">
        <v>125</v>
      </c>
      <c r="D530" s="47">
        <v>36</v>
      </c>
      <c r="E530" s="47">
        <v>41</v>
      </c>
      <c r="F530" s="47">
        <v>48</v>
      </c>
      <c r="H530" s="16" t="str">
        <f t="shared" si="61"/>
        <v>Grade 6 Boys Rio Terrace A</v>
      </c>
      <c r="I530" s="16">
        <f>COUNTIF('Point Totals by Grade-Gender'!A:A, 'Team Points Summary'!H530)</f>
        <v>1</v>
      </c>
      <c r="J530" s="16" t="str">
        <f t="shared" si="63"/>
        <v/>
      </c>
    </row>
    <row r="531" spans="1:10" s="16" customFormat="1" ht="15" x14ac:dyDescent="0.25">
      <c r="A531" s="47">
        <v>12</v>
      </c>
      <c r="B531" s="47" t="s">
        <v>77</v>
      </c>
      <c r="C531" s="47">
        <v>129</v>
      </c>
      <c r="D531" s="47">
        <v>12</v>
      </c>
      <c r="E531" s="47">
        <v>15</v>
      </c>
      <c r="F531" s="47">
        <v>102</v>
      </c>
      <c r="H531" s="16" t="str">
        <f t="shared" si="61"/>
        <v>Grade 6 Boys Patricia Heights A</v>
      </c>
      <c r="I531" s="16">
        <f>COUNTIF('Point Totals by Grade-Gender'!A:A, 'Team Points Summary'!H531)</f>
        <v>1</v>
      </c>
      <c r="J531" s="16" t="str">
        <f t="shared" si="63"/>
        <v/>
      </c>
    </row>
    <row r="532" spans="1:10" s="16" customFormat="1" ht="15" x14ac:dyDescent="0.25">
      <c r="A532" s="47">
        <v>13</v>
      </c>
      <c r="B532" s="47" t="s">
        <v>280</v>
      </c>
      <c r="C532" s="47">
        <v>139</v>
      </c>
      <c r="D532" s="47">
        <v>43</v>
      </c>
      <c r="E532" s="47">
        <v>44</v>
      </c>
      <c r="F532" s="47">
        <v>52</v>
      </c>
      <c r="H532" s="16" t="str">
        <f t="shared" si="61"/>
        <v>Grade 6 Boys Holyrood B</v>
      </c>
      <c r="I532" s="16">
        <f>COUNTIF('Point Totals by Grade-Gender'!A:A, 'Team Points Summary'!H532)</f>
        <v>1</v>
      </c>
      <c r="J532" s="16" t="str">
        <f t="shared" si="63"/>
        <v/>
      </c>
    </row>
    <row r="533" spans="1:10" s="16" customFormat="1" ht="15" x14ac:dyDescent="0.25">
      <c r="A533" s="47">
        <v>14</v>
      </c>
      <c r="B533" s="47" t="s">
        <v>101</v>
      </c>
      <c r="C533" s="47">
        <v>139</v>
      </c>
      <c r="D533" s="47">
        <v>14</v>
      </c>
      <c r="E533" s="47">
        <v>45</v>
      </c>
      <c r="F533" s="47">
        <v>80</v>
      </c>
      <c r="H533" s="16" t="str">
        <f t="shared" si="61"/>
        <v>Grade 6 Boys Donnan A</v>
      </c>
      <c r="I533" s="16">
        <f>COUNTIF('Point Totals by Grade-Gender'!A:A, 'Team Points Summary'!H533)</f>
        <v>1</v>
      </c>
      <c r="J533" s="16" t="str">
        <f t="shared" si="63"/>
        <v/>
      </c>
    </row>
    <row r="534" spans="1:10" s="16" customFormat="1" ht="15" x14ac:dyDescent="0.25">
      <c r="A534" s="47">
        <v>15</v>
      </c>
      <c r="B534" s="47" t="s">
        <v>78</v>
      </c>
      <c r="C534" s="47">
        <v>146</v>
      </c>
      <c r="D534" s="47">
        <v>17</v>
      </c>
      <c r="E534" s="47">
        <v>63</v>
      </c>
      <c r="F534" s="47">
        <v>66</v>
      </c>
      <c r="H534" s="16" t="str">
        <f t="shared" si="61"/>
        <v>Grade 6 Boys Centennial A</v>
      </c>
      <c r="I534" s="16">
        <f>COUNTIF('Point Totals by Grade-Gender'!A:A, 'Team Points Summary'!H534)</f>
        <v>1</v>
      </c>
      <c r="J534" s="16" t="str">
        <f t="shared" si="63"/>
        <v/>
      </c>
    </row>
    <row r="535" spans="1:10" s="16" customFormat="1" ht="15" x14ac:dyDescent="0.25">
      <c r="A535" s="47">
        <v>16</v>
      </c>
      <c r="B535" s="47" t="s">
        <v>73</v>
      </c>
      <c r="C535" s="47">
        <v>150</v>
      </c>
      <c r="D535" s="47">
        <v>47</v>
      </c>
      <c r="E535" s="47">
        <v>49</v>
      </c>
      <c r="F535" s="47">
        <v>54</v>
      </c>
      <c r="H535" s="16" t="str">
        <f t="shared" si="61"/>
        <v>Grade 6 Boys Michael A. Kostek C</v>
      </c>
      <c r="I535" s="16">
        <f>COUNTIF('Point Totals by Grade-Gender'!A:A, 'Team Points Summary'!H535)</f>
        <v>1</v>
      </c>
      <c r="J535" s="16" t="str">
        <f t="shared" si="63"/>
        <v/>
      </c>
    </row>
    <row r="536" spans="1:10" s="16" customFormat="1" ht="15" x14ac:dyDescent="0.25">
      <c r="A536" s="47">
        <v>17</v>
      </c>
      <c r="B536" s="47" t="s">
        <v>182</v>
      </c>
      <c r="C536" s="47">
        <v>155</v>
      </c>
      <c r="D536" s="47">
        <v>40</v>
      </c>
      <c r="E536" s="47">
        <v>50</v>
      </c>
      <c r="F536" s="47">
        <v>65</v>
      </c>
      <c r="H536" s="16" t="str">
        <f t="shared" si="61"/>
        <v>Grade 6 Boys Forest Heights B</v>
      </c>
      <c r="I536" s="16">
        <f>COUNTIF('Point Totals by Grade-Gender'!A:A, 'Team Points Summary'!H536)</f>
        <v>1</v>
      </c>
      <c r="J536" s="16" t="str">
        <f t="shared" si="63"/>
        <v/>
      </c>
    </row>
    <row r="537" spans="1:10" s="16" customFormat="1" ht="15" x14ac:dyDescent="0.25">
      <c r="A537" s="47">
        <v>18</v>
      </c>
      <c r="B537" s="47" t="s">
        <v>85</v>
      </c>
      <c r="C537" s="47">
        <v>164</v>
      </c>
      <c r="D537" s="47">
        <v>11</v>
      </c>
      <c r="E537" s="47">
        <v>68</v>
      </c>
      <c r="F537" s="47">
        <v>85</v>
      </c>
      <c r="H537" s="16" t="str">
        <f t="shared" si="61"/>
        <v>Grade 6 Boys Westbrook A</v>
      </c>
      <c r="I537" s="16">
        <f>COUNTIF('Point Totals by Grade-Gender'!A:A, 'Team Points Summary'!H537)</f>
        <v>1</v>
      </c>
      <c r="J537" s="16" t="str">
        <f t="shared" si="63"/>
        <v/>
      </c>
    </row>
    <row r="538" spans="1:10" s="16" customFormat="1" ht="15" x14ac:dyDescent="0.25">
      <c r="A538" s="47">
        <v>19</v>
      </c>
      <c r="B538" s="47" t="s">
        <v>108</v>
      </c>
      <c r="C538" s="47">
        <v>170</v>
      </c>
      <c r="D538" s="47">
        <v>24</v>
      </c>
      <c r="E538" s="47">
        <v>72</v>
      </c>
      <c r="F538" s="47">
        <v>74</v>
      </c>
      <c r="H538" s="16" t="str">
        <f t="shared" si="61"/>
        <v>Grade 6 Boys Malmo A</v>
      </c>
      <c r="I538" s="16">
        <f>COUNTIF('Point Totals by Grade-Gender'!A:A, 'Team Points Summary'!H538)</f>
        <v>1</v>
      </c>
      <c r="J538" s="16" t="str">
        <f t="shared" si="63"/>
        <v/>
      </c>
    </row>
    <row r="539" spans="1:10" s="16" customFormat="1" ht="15" x14ac:dyDescent="0.25">
      <c r="A539" s="47">
        <v>20</v>
      </c>
      <c r="B539" s="47" t="s">
        <v>59</v>
      </c>
      <c r="C539" s="47">
        <v>175</v>
      </c>
      <c r="D539" s="47">
        <v>29</v>
      </c>
      <c r="E539" s="47">
        <v>62</v>
      </c>
      <c r="F539" s="47">
        <v>84</v>
      </c>
      <c r="H539" s="16" t="str">
        <f t="shared" si="61"/>
        <v>Grade 6 Boys Parkallen A</v>
      </c>
      <c r="I539" s="16">
        <f>COUNTIF('Point Totals by Grade-Gender'!A:A, 'Team Points Summary'!H539)</f>
        <v>1</v>
      </c>
      <c r="J539" s="16" t="str">
        <f t="shared" si="63"/>
        <v/>
      </c>
    </row>
    <row r="540" spans="1:10" s="16" customFormat="1" ht="15" x14ac:dyDescent="0.25">
      <c r="A540" s="47">
        <v>21</v>
      </c>
      <c r="B540" s="47" t="s">
        <v>64</v>
      </c>
      <c r="C540" s="47">
        <v>176</v>
      </c>
      <c r="D540" s="47">
        <v>57</v>
      </c>
      <c r="E540" s="47">
        <v>59</v>
      </c>
      <c r="F540" s="47">
        <v>60</v>
      </c>
      <c r="H540" s="16" t="str">
        <f t="shared" si="61"/>
        <v>Grade 6 Boys George P. Nicholson B</v>
      </c>
      <c r="I540" s="16">
        <f>COUNTIF('Point Totals by Grade-Gender'!A:A, 'Team Points Summary'!H540)</f>
        <v>1</v>
      </c>
      <c r="J540" s="16" t="str">
        <f t="shared" si="63"/>
        <v/>
      </c>
    </row>
    <row r="541" spans="1:10" s="16" customFormat="1" ht="15" x14ac:dyDescent="0.25">
      <c r="A541" s="47">
        <v>22</v>
      </c>
      <c r="B541" s="47" t="s">
        <v>96</v>
      </c>
      <c r="C541" s="47">
        <v>220</v>
      </c>
      <c r="D541" s="47">
        <v>55</v>
      </c>
      <c r="E541" s="47">
        <v>76</v>
      </c>
      <c r="F541" s="47">
        <v>89</v>
      </c>
      <c r="H541" s="16" t="str">
        <f t="shared" si="61"/>
        <v>Grade 6 Boys Laurier Heights B</v>
      </c>
      <c r="I541" s="16">
        <f>COUNTIF('Point Totals by Grade-Gender'!A:A, 'Team Points Summary'!H541)</f>
        <v>1</v>
      </c>
      <c r="J541" s="16" t="str">
        <f t="shared" si="63"/>
        <v/>
      </c>
    </row>
    <row r="542" spans="1:10" s="16" customFormat="1" ht="15" x14ac:dyDescent="0.25">
      <c r="A542" s="47">
        <v>23</v>
      </c>
      <c r="B542" s="47" t="s">
        <v>140</v>
      </c>
      <c r="C542" s="47">
        <v>233</v>
      </c>
      <c r="D542" s="47">
        <v>67</v>
      </c>
      <c r="E542" s="47">
        <v>70</v>
      </c>
      <c r="F542" s="47">
        <v>96</v>
      </c>
      <c r="H542" s="16" t="str">
        <f t="shared" si="61"/>
        <v>Grade 6 Boys Stratford A</v>
      </c>
      <c r="I542" s="16">
        <f>COUNTIF('Point Totals by Grade-Gender'!A:A, 'Team Points Summary'!H542)</f>
        <v>1</v>
      </c>
      <c r="J542" s="16" t="str">
        <f t="shared" si="63"/>
        <v/>
      </c>
    </row>
    <row r="543" spans="1:10" s="16" customFormat="1" ht="15" x14ac:dyDescent="0.25">
      <c r="A543" s="47">
        <v>24</v>
      </c>
      <c r="B543" s="47" t="s">
        <v>75</v>
      </c>
      <c r="C543" s="47">
        <v>233</v>
      </c>
      <c r="D543" s="47">
        <v>61</v>
      </c>
      <c r="E543" s="47">
        <v>64</v>
      </c>
      <c r="F543" s="47">
        <v>108</v>
      </c>
      <c r="H543" s="16" t="str">
        <f t="shared" si="61"/>
        <v>Grade 6 Boys Michael A. Kostek D</v>
      </c>
      <c r="I543" s="16">
        <f>COUNTIF('Point Totals by Grade-Gender'!A:A, 'Team Points Summary'!H543)</f>
        <v>1</v>
      </c>
      <c r="J543" s="16" t="str">
        <f t="shared" si="63"/>
        <v/>
      </c>
    </row>
    <row r="544" spans="1:10" s="16" customFormat="1" ht="15" x14ac:dyDescent="0.25">
      <c r="A544" s="47">
        <v>25</v>
      </c>
      <c r="B544" s="47" t="s">
        <v>281</v>
      </c>
      <c r="C544" s="47">
        <v>241</v>
      </c>
      <c r="D544" s="47">
        <v>51</v>
      </c>
      <c r="E544" s="47">
        <v>71</v>
      </c>
      <c r="F544" s="47">
        <v>119</v>
      </c>
      <c r="H544" s="16" t="str">
        <f t="shared" si="61"/>
        <v>Grade 6 Boys Elmwood</v>
      </c>
      <c r="I544" s="16">
        <f>COUNTIF('Point Totals by Grade-Gender'!A:A, 'Team Points Summary'!H544)</f>
        <v>1</v>
      </c>
      <c r="J544" s="16" t="str">
        <f t="shared" si="63"/>
        <v/>
      </c>
    </row>
    <row r="545" spans="1:10" s="16" customFormat="1" ht="15" x14ac:dyDescent="0.25">
      <c r="A545" s="47">
        <v>26</v>
      </c>
      <c r="B545" s="47" t="s">
        <v>74</v>
      </c>
      <c r="C545" s="47">
        <v>243</v>
      </c>
      <c r="D545" s="47">
        <v>77</v>
      </c>
      <c r="E545" s="47">
        <v>79</v>
      </c>
      <c r="F545" s="47">
        <v>87</v>
      </c>
      <c r="H545" s="16" t="str">
        <f t="shared" ref="H545:H553" si="64">CONCATENATE("Grade 6 Boys ", B545)</f>
        <v>Grade 6 Boys George P. Nicholson C</v>
      </c>
      <c r="I545" s="16">
        <f>COUNTIF('Point Totals by Grade-Gender'!A:A, 'Team Points Summary'!H545)</f>
        <v>1</v>
      </c>
      <c r="J545" s="16" t="str">
        <f t="shared" si="62"/>
        <v/>
      </c>
    </row>
    <row r="546" spans="1:10" s="16" customFormat="1" ht="15" x14ac:dyDescent="0.25">
      <c r="A546" s="47">
        <v>27</v>
      </c>
      <c r="B546" s="47" t="s">
        <v>57</v>
      </c>
      <c r="C546" s="47">
        <v>250</v>
      </c>
      <c r="D546" s="47">
        <v>21</v>
      </c>
      <c r="E546" s="47">
        <v>112</v>
      </c>
      <c r="F546" s="47">
        <v>117</v>
      </c>
      <c r="H546" s="16" t="str">
        <f t="shared" si="64"/>
        <v>Grade 6 Boys Brookside A</v>
      </c>
      <c r="I546" s="16">
        <f>COUNTIF('Point Totals by Grade-Gender'!A:A, 'Team Points Summary'!H546)</f>
        <v>1</v>
      </c>
      <c r="J546" s="16" t="str">
        <f t="shared" si="62"/>
        <v/>
      </c>
    </row>
    <row r="547" spans="1:10" s="16" customFormat="1" ht="15" x14ac:dyDescent="0.25">
      <c r="A547" s="47">
        <v>28</v>
      </c>
      <c r="B547" s="47" t="s">
        <v>309</v>
      </c>
      <c r="C547" s="47">
        <v>253</v>
      </c>
      <c r="D547" s="47">
        <v>81</v>
      </c>
      <c r="E547" s="47">
        <v>82</v>
      </c>
      <c r="F547" s="47">
        <v>90</v>
      </c>
      <c r="H547" s="16" t="str">
        <f t="shared" si="64"/>
        <v>Grade 6 Boys Donnan B</v>
      </c>
      <c r="I547" s="16">
        <f>COUNTIF('Point Totals by Grade-Gender'!A:A, 'Team Points Summary'!H547)</f>
        <v>1</v>
      </c>
      <c r="J547" s="16" t="str">
        <f t="shared" si="62"/>
        <v/>
      </c>
    </row>
    <row r="548" spans="1:10" s="16" customFormat="1" ht="15" x14ac:dyDescent="0.25">
      <c r="A548" s="47">
        <v>29</v>
      </c>
      <c r="B548" s="47" t="s">
        <v>80</v>
      </c>
      <c r="C548" s="47">
        <v>256</v>
      </c>
      <c r="D548" s="47">
        <v>78</v>
      </c>
      <c r="E548" s="47">
        <v>83</v>
      </c>
      <c r="F548" s="47">
        <v>95</v>
      </c>
      <c r="H548" s="16" t="str">
        <f t="shared" si="64"/>
        <v>Grade 6 Boys Centennial B</v>
      </c>
      <c r="I548" s="16">
        <f>COUNTIF('Point Totals by Grade-Gender'!A:A, 'Team Points Summary'!H548)</f>
        <v>1</v>
      </c>
      <c r="J548" s="16" t="str">
        <f t="shared" si="62"/>
        <v/>
      </c>
    </row>
    <row r="549" spans="1:10" s="16" customFormat="1" ht="15" x14ac:dyDescent="0.25">
      <c r="A549" s="47">
        <v>30</v>
      </c>
      <c r="B549" s="47" t="s">
        <v>166</v>
      </c>
      <c r="C549" s="47">
        <v>310</v>
      </c>
      <c r="D549" s="47">
        <v>69</v>
      </c>
      <c r="E549" s="47">
        <v>120</v>
      </c>
      <c r="F549" s="47">
        <v>121</v>
      </c>
      <c r="H549" s="16" t="str">
        <f t="shared" si="64"/>
        <v>Grade 6 Boys Donald R. Getty A</v>
      </c>
      <c r="I549" s="16">
        <f>COUNTIF('Point Totals by Grade-Gender'!A:A, 'Team Points Summary'!H549)</f>
        <v>1</v>
      </c>
      <c r="J549" s="16" t="str">
        <f t="shared" si="62"/>
        <v/>
      </c>
    </row>
    <row r="550" spans="1:10" s="16" customFormat="1" ht="15" x14ac:dyDescent="0.25">
      <c r="A550" s="47">
        <v>31</v>
      </c>
      <c r="B550" s="47" t="s">
        <v>170</v>
      </c>
      <c r="C550" s="47">
        <v>316</v>
      </c>
      <c r="D550" s="47">
        <v>92</v>
      </c>
      <c r="E550" s="47">
        <v>100</v>
      </c>
      <c r="F550" s="47">
        <v>124</v>
      </c>
      <c r="H550" s="16" t="str">
        <f t="shared" si="64"/>
        <v>Grade 6 Boys Callingwood A</v>
      </c>
      <c r="I550" s="16">
        <f>COUNTIF('Point Totals by Grade-Gender'!A:A, 'Team Points Summary'!H550)</f>
        <v>1</v>
      </c>
      <c r="J550" s="16" t="str">
        <f t="shared" si="62"/>
        <v/>
      </c>
    </row>
    <row r="551" spans="1:10" s="16" customFormat="1" ht="15" x14ac:dyDescent="0.25">
      <c r="A551" s="47">
        <v>32</v>
      </c>
      <c r="B551" s="47" t="s">
        <v>135</v>
      </c>
      <c r="C551" s="47">
        <v>318</v>
      </c>
      <c r="D551" s="47">
        <v>103</v>
      </c>
      <c r="E551" s="47">
        <v>104</v>
      </c>
      <c r="F551" s="47">
        <v>111</v>
      </c>
      <c r="H551" s="16" t="str">
        <f t="shared" si="64"/>
        <v>Grade 6 Boys George P. Nicholson D</v>
      </c>
      <c r="I551" s="16">
        <f>COUNTIF('Point Totals by Grade-Gender'!A:A, 'Team Points Summary'!H551)</f>
        <v>1</v>
      </c>
      <c r="J551" s="16" t="str">
        <f t="shared" si="62"/>
        <v/>
      </c>
    </row>
    <row r="552" spans="1:10" s="16" customFormat="1" ht="15" x14ac:dyDescent="0.25">
      <c r="A552" s="47">
        <v>33</v>
      </c>
      <c r="B552" s="47" t="s">
        <v>71</v>
      </c>
      <c r="C552" s="47">
        <v>328</v>
      </c>
      <c r="D552" s="47">
        <v>97</v>
      </c>
      <c r="E552" s="47">
        <v>106</v>
      </c>
      <c r="F552" s="47">
        <v>125</v>
      </c>
      <c r="H552" s="16" t="str">
        <f t="shared" si="64"/>
        <v>Grade 6 Boys Earl Buxton A</v>
      </c>
      <c r="I552" s="16">
        <f>COUNTIF('Point Totals by Grade-Gender'!A:A, 'Team Points Summary'!H552)</f>
        <v>1</v>
      </c>
      <c r="J552" s="16" t="str">
        <f t="shared" si="62"/>
        <v/>
      </c>
    </row>
    <row r="553" spans="1:10" s="16" customFormat="1" ht="15" x14ac:dyDescent="0.25">
      <c r="A553" s="47">
        <v>34</v>
      </c>
      <c r="B553" s="47" t="s">
        <v>297</v>
      </c>
      <c r="C553" s="47">
        <v>347</v>
      </c>
      <c r="D553" s="47">
        <v>109</v>
      </c>
      <c r="E553" s="47">
        <v>110</v>
      </c>
      <c r="F553" s="47">
        <v>128</v>
      </c>
      <c r="H553" s="16" t="str">
        <f t="shared" si="64"/>
        <v>Grade 6 Boys Michael A. Kostek E</v>
      </c>
      <c r="I553" s="16">
        <f>COUNTIF('Point Totals by Grade-Gender'!A:A, 'Team Points Summary'!H553)</f>
        <v>1</v>
      </c>
      <c r="J553" s="16" t="str">
        <f t="shared" si="62"/>
        <v/>
      </c>
    </row>
    <row r="554" spans="1:10" s="16" customFormat="1" ht="15" x14ac:dyDescent="0.25">
      <c r="A554" s="47">
        <v>35</v>
      </c>
      <c r="B554" s="47" t="s">
        <v>180</v>
      </c>
      <c r="C554" s="47">
        <v>351</v>
      </c>
      <c r="D554" s="47">
        <v>107</v>
      </c>
      <c r="E554" s="47">
        <v>113</v>
      </c>
      <c r="F554" s="47">
        <v>131</v>
      </c>
      <c r="H554" s="16" t="str">
        <f t="shared" ref="H554:H556" si="65">CONCATENATE("Grade 6 Boys ", B554)</f>
        <v>Grade 6 Boys Stratford B</v>
      </c>
      <c r="I554" s="16">
        <f>COUNTIF('Point Totals by Grade-Gender'!A:A, 'Team Points Summary'!H554)</f>
        <v>1</v>
      </c>
      <c r="J554" s="16" t="str">
        <f t="shared" ref="J554:J556" si="66">IF(I554 = 0, "MISSING", "")</f>
        <v/>
      </c>
    </row>
    <row r="555" spans="1:10" s="16" customFormat="1" ht="15" x14ac:dyDescent="0.25">
      <c r="A555" s="47">
        <v>36</v>
      </c>
      <c r="B555" s="47" t="s">
        <v>174</v>
      </c>
      <c r="C555" s="47">
        <v>381</v>
      </c>
      <c r="D555" s="47">
        <v>122</v>
      </c>
      <c r="E555" s="47">
        <v>129</v>
      </c>
      <c r="F555" s="47">
        <v>130</v>
      </c>
      <c r="H555" s="16" t="str">
        <f t="shared" si="65"/>
        <v>Grade 6 Boys Donald R. Getty B</v>
      </c>
      <c r="I555" s="16">
        <f>COUNTIF('Point Totals by Grade-Gender'!A:A, 'Team Points Summary'!H555)</f>
        <v>1</v>
      </c>
      <c r="J555" s="16" t="str">
        <f t="shared" si="66"/>
        <v/>
      </c>
    </row>
    <row r="556" spans="1:10" s="16" customFormat="1" ht="15" x14ac:dyDescent="0.25">
      <c r="A556" s="47">
        <v>37</v>
      </c>
      <c r="B556" s="47" t="s">
        <v>327</v>
      </c>
      <c r="C556" s="47">
        <v>408</v>
      </c>
      <c r="D556" s="47">
        <v>133</v>
      </c>
      <c r="E556" s="47">
        <v>137</v>
      </c>
      <c r="F556" s="47">
        <v>138</v>
      </c>
      <c r="H556" s="16" t="str">
        <f t="shared" si="65"/>
        <v>Grade 6 Boys Constable Daniel Woodall A</v>
      </c>
      <c r="I556" s="16">
        <f>COUNTIF('Point Totals by Grade-Gender'!A:A, 'Team Points Summary'!H556)</f>
        <v>1</v>
      </c>
      <c r="J556" s="16" t="str">
        <f t="shared" si="66"/>
        <v/>
      </c>
    </row>
    <row r="557" spans="1:10" s="16" customFormat="1" x14ac:dyDescent="0.2">
      <c r="C557" s="16">
        <f>SUM(C520:C556)</f>
        <v>7136</v>
      </c>
      <c r="H557" s="1" t="s">
        <v>36</v>
      </c>
      <c r="I557" s="16">
        <f>COUNTIF('Point Totals by Grade-Gender'!A:A, 'Team Points Summary'!H557)</f>
        <v>1</v>
      </c>
    </row>
    <row r="558" spans="1:10" s="16" customFormat="1" x14ac:dyDescent="0.2"/>
    <row r="559" spans="1:10" s="16" customFormat="1" x14ac:dyDescent="0.2">
      <c r="A559" s="1" t="s">
        <v>266</v>
      </c>
    </row>
    <row r="560" spans="1:10" s="16" customFormat="1" x14ac:dyDescent="0.2">
      <c r="A560" s="23"/>
      <c r="B560" s="23"/>
      <c r="C560" s="23"/>
      <c r="D560" s="23"/>
      <c r="E560" s="23"/>
      <c r="F560" s="23"/>
      <c r="H560" s="16" t="str">
        <f t="shared" ref="H560:H561" si="67">CONCATENATE("Grade 3 Girls ", B560)</f>
        <v xml:space="preserve">Grade 3 Girls </v>
      </c>
      <c r="I560" s="16">
        <f>COUNTIF('Point Totals by Grade-Gender'!A:A, 'Team Points Summary'!H560)</f>
        <v>0</v>
      </c>
      <c r="J560" s="16" t="str">
        <f t="shared" ref="J560:J561" si="68">IF(I560 = 0, "MISSING", "")</f>
        <v>MISSING</v>
      </c>
    </row>
    <row r="561" spans="1:10" s="16" customFormat="1" x14ac:dyDescent="0.2">
      <c r="A561" s="23"/>
      <c r="B561" s="23"/>
      <c r="C561" s="23"/>
      <c r="D561" s="23"/>
      <c r="E561" s="23"/>
      <c r="F561" s="23"/>
      <c r="H561" s="16" t="str">
        <f t="shared" si="67"/>
        <v xml:space="preserve">Grade 3 Girls </v>
      </c>
      <c r="I561" s="16">
        <f>COUNTIF('Point Totals by Grade-Gender'!A:A, 'Team Points Summary'!H561)</f>
        <v>0</v>
      </c>
      <c r="J561" s="16" t="str">
        <f t="shared" si="68"/>
        <v>MISSING</v>
      </c>
    </row>
    <row r="562" spans="1:10" s="16" customFormat="1" x14ac:dyDescent="0.2">
      <c r="C562" s="16">
        <f>SUM(C560:C561)</f>
        <v>0</v>
      </c>
      <c r="H562" s="1" t="s">
        <v>29</v>
      </c>
      <c r="I562" s="16">
        <f>COUNTIF('Point Totals by Grade-Gender'!A:A, 'Team Points Summary'!H562)</f>
        <v>1</v>
      </c>
      <c r="J562" s="16" t="str">
        <f>IF(I562 = 0, "MISSING", "")</f>
        <v/>
      </c>
    </row>
    <row r="563" spans="1:10" s="16" customFormat="1" x14ac:dyDescent="0.2"/>
    <row r="564" spans="1:10" s="16" customFormat="1" x14ac:dyDescent="0.2">
      <c r="A564" s="1" t="s">
        <v>267</v>
      </c>
    </row>
    <row r="565" spans="1:10" s="16" customFormat="1" x14ac:dyDescent="0.2">
      <c r="A565" s="22"/>
      <c r="B565" s="22"/>
      <c r="C565" s="22"/>
      <c r="D565" s="22"/>
      <c r="E565" s="22"/>
      <c r="F565" s="22"/>
      <c r="H565" s="16" t="str">
        <f t="shared" ref="H565" si="69">CONCATENATE("Grade 3 Boys ", B565)</f>
        <v xml:space="preserve">Grade 3 Boys </v>
      </c>
      <c r="I565" s="16">
        <f>COUNTIF('Point Totals by Grade-Gender'!A:A, 'Team Points Summary'!H565)</f>
        <v>0</v>
      </c>
      <c r="J565" s="16" t="str">
        <f t="shared" ref="J565" si="70">IF(I565 = 0, "MISSING", "")</f>
        <v>MISSING</v>
      </c>
    </row>
    <row r="566" spans="1:10" s="16" customFormat="1" x14ac:dyDescent="0.2">
      <c r="A566" s="22"/>
      <c r="B566" s="22"/>
      <c r="C566" s="22"/>
      <c r="D566" s="22"/>
      <c r="E566" s="22"/>
      <c r="F566" s="22"/>
      <c r="H566" s="16" t="str">
        <f t="shared" ref="H566" si="71">CONCATENATE("Grade 3 Boys ", B566)</f>
        <v xml:space="preserve">Grade 3 Boys </v>
      </c>
      <c r="I566" s="16">
        <f>COUNTIF('Point Totals by Grade-Gender'!A:A, 'Team Points Summary'!H566)</f>
        <v>0</v>
      </c>
      <c r="J566" s="16" t="str">
        <f t="shared" ref="J566" si="72">IF(I566 = 0, "MISSING", "")</f>
        <v>MISSING</v>
      </c>
    </row>
    <row r="567" spans="1:10" s="16" customFormat="1" x14ac:dyDescent="0.2">
      <c r="C567" s="16">
        <f>SUM(C565:C566)</f>
        <v>0</v>
      </c>
      <c r="H567" s="1" t="s">
        <v>30</v>
      </c>
      <c r="I567" s="16">
        <f>COUNTIF('Point Totals by Grade-Gender'!A:A, 'Team Points Summary'!H567)</f>
        <v>1</v>
      </c>
      <c r="J567" s="16" t="str">
        <f t="shared" ref="J567" si="73">IF(I567 = 0, "MISSING", "")</f>
        <v/>
      </c>
    </row>
    <row r="568" spans="1:10" s="16" customFormat="1" x14ac:dyDescent="0.2"/>
    <row r="569" spans="1:10" s="16" customFormat="1" x14ac:dyDescent="0.2">
      <c r="A569" s="1" t="s">
        <v>274</v>
      </c>
    </row>
    <row r="570" spans="1:10" s="16" customFormat="1" ht="15" x14ac:dyDescent="0.25">
      <c r="A570" s="48">
        <v>1</v>
      </c>
      <c r="B570" s="48" t="s">
        <v>95</v>
      </c>
      <c r="C570" s="48">
        <v>18</v>
      </c>
      <c r="D570" s="48">
        <v>1</v>
      </c>
      <c r="E570" s="48">
        <v>3</v>
      </c>
      <c r="F570" s="48">
        <v>14</v>
      </c>
      <c r="H570" s="16" t="str">
        <f t="shared" ref="H570:H611" si="74">CONCATENATE("Grade 4 Girls ", B570)</f>
        <v>Grade 4 Girls Laurier Heights A</v>
      </c>
      <c r="I570" s="16">
        <f>COUNTIF('Point Totals by Grade-Gender'!A:A, 'Team Points Summary'!H570)</f>
        <v>1</v>
      </c>
      <c r="J570" s="16" t="str">
        <f t="shared" ref="J570:J611" si="75">IF(I570 = 0, "MISSING", "")</f>
        <v/>
      </c>
    </row>
    <row r="571" spans="1:10" s="16" customFormat="1" ht="15" x14ac:dyDescent="0.25">
      <c r="A571" s="48">
        <v>2</v>
      </c>
      <c r="B571" s="48" t="s">
        <v>57</v>
      </c>
      <c r="C571" s="48">
        <v>33</v>
      </c>
      <c r="D571" s="48">
        <v>9</v>
      </c>
      <c r="E571" s="48">
        <v>11</v>
      </c>
      <c r="F571" s="48">
        <v>13</v>
      </c>
      <c r="H571" s="16" t="str">
        <f t="shared" si="74"/>
        <v>Grade 4 Girls Brookside A</v>
      </c>
      <c r="I571" s="16">
        <f>COUNTIF('Point Totals by Grade-Gender'!A:A, 'Team Points Summary'!H571)</f>
        <v>1</v>
      </c>
      <c r="J571" s="16" t="str">
        <f t="shared" si="75"/>
        <v/>
      </c>
    </row>
    <row r="572" spans="1:10" s="16" customFormat="1" ht="15" x14ac:dyDescent="0.25">
      <c r="A572" s="48">
        <v>3</v>
      </c>
      <c r="B572" s="48" t="s">
        <v>310</v>
      </c>
      <c r="C572" s="48">
        <v>50</v>
      </c>
      <c r="D572" s="48">
        <v>8</v>
      </c>
      <c r="E572" s="48">
        <v>10</v>
      </c>
      <c r="F572" s="48">
        <v>32</v>
      </c>
      <c r="H572" s="16" t="str">
        <f t="shared" si="74"/>
        <v>Grade 4 Girls Caledonia Park A</v>
      </c>
      <c r="I572" s="16">
        <f>COUNTIF('Point Totals by Grade-Gender'!A:A, 'Team Points Summary'!H572)</f>
        <v>1</v>
      </c>
      <c r="J572" s="16" t="str">
        <f t="shared" si="75"/>
        <v/>
      </c>
    </row>
    <row r="573" spans="1:10" s="16" customFormat="1" ht="15" x14ac:dyDescent="0.25">
      <c r="A573" s="48">
        <v>4</v>
      </c>
      <c r="B573" s="48" t="s">
        <v>62</v>
      </c>
      <c r="C573" s="48">
        <v>58</v>
      </c>
      <c r="D573" s="48">
        <v>2</v>
      </c>
      <c r="E573" s="48">
        <v>25</v>
      </c>
      <c r="F573" s="48">
        <v>31</v>
      </c>
      <c r="H573" s="16" t="str">
        <f t="shared" si="74"/>
        <v>Grade 4 Girls Holyrood A</v>
      </c>
      <c r="I573" s="16">
        <f>COUNTIF('Point Totals by Grade-Gender'!A:A, 'Team Points Summary'!H573)</f>
        <v>1</v>
      </c>
      <c r="J573" s="16" t="str">
        <f t="shared" si="75"/>
        <v/>
      </c>
    </row>
    <row r="574" spans="1:10" s="16" customFormat="1" ht="15" x14ac:dyDescent="0.25">
      <c r="A574" s="48">
        <v>5</v>
      </c>
      <c r="B574" s="48" t="s">
        <v>58</v>
      </c>
      <c r="C574" s="48">
        <v>77</v>
      </c>
      <c r="D574" s="48">
        <v>7</v>
      </c>
      <c r="E574" s="48">
        <v>26</v>
      </c>
      <c r="F574" s="48">
        <v>44</v>
      </c>
      <c r="H574" s="16" t="str">
        <f t="shared" ref="H574:H604" si="76">CONCATENATE("Grade 4 Girls ", B574)</f>
        <v>Grade 4 Girls Rio Terrace A</v>
      </c>
      <c r="I574" s="16">
        <f>COUNTIF('Point Totals by Grade-Gender'!A:A, 'Team Points Summary'!H574)</f>
        <v>1</v>
      </c>
      <c r="J574" s="16" t="str">
        <f t="shared" ref="J574:J604" si="77">IF(I574 = 0, "MISSING", "")</f>
        <v/>
      </c>
    </row>
    <row r="575" spans="1:10" s="16" customFormat="1" ht="15" x14ac:dyDescent="0.25">
      <c r="A575" s="48">
        <v>6</v>
      </c>
      <c r="B575" s="48" t="s">
        <v>60</v>
      </c>
      <c r="C575" s="48">
        <v>86</v>
      </c>
      <c r="D575" s="48">
        <v>16</v>
      </c>
      <c r="E575" s="48">
        <v>29</v>
      </c>
      <c r="F575" s="48">
        <v>41</v>
      </c>
      <c r="H575" s="16" t="str">
        <f t="shared" si="76"/>
        <v>Grade 4 Girls Brander Gardens A</v>
      </c>
      <c r="I575" s="16">
        <f>COUNTIF('Point Totals by Grade-Gender'!A:A, 'Team Points Summary'!H575)</f>
        <v>1</v>
      </c>
      <c r="J575" s="16" t="str">
        <f t="shared" si="77"/>
        <v/>
      </c>
    </row>
    <row r="576" spans="1:10" s="16" customFormat="1" ht="15" x14ac:dyDescent="0.25">
      <c r="A576" s="48">
        <v>7</v>
      </c>
      <c r="B576" s="48" t="s">
        <v>96</v>
      </c>
      <c r="C576" s="48">
        <v>90</v>
      </c>
      <c r="D576" s="48">
        <v>27</v>
      </c>
      <c r="E576" s="48">
        <v>30</v>
      </c>
      <c r="F576" s="48">
        <v>33</v>
      </c>
      <c r="H576" s="16" t="str">
        <f t="shared" si="76"/>
        <v>Grade 4 Girls Laurier Heights B</v>
      </c>
      <c r="I576" s="16">
        <f>COUNTIF('Point Totals by Grade-Gender'!A:A, 'Team Points Summary'!H576)</f>
        <v>1</v>
      </c>
      <c r="J576" s="16" t="str">
        <f t="shared" si="77"/>
        <v/>
      </c>
    </row>
    <row r="577" spans="1:10" s="16" customFormat="1" ht="15" x14ac:dyDescent="0.25">
      <c r="A577" s="48">
        <v>8</v>
      </c>
      <c r="B577" s="48" t="s">
        <v>101</v>
      </c>
      <c r="C577" s="48">
        <v>99</v>
      </c>
      <c r="D577" s="48">
        <v>4</v>
      </c>
      <c r="E577" s="48">
        <v>5</v>
      </c>
      <c r="F577" s="48">
        <v>90</v>
      </c>
      <c r="H577" s="16" t="str">
        <f t="shared" si="76"/>
        <v>Grade 4 Girls Donnan A</v>
      </c>
      <c r="I577" s="16">
        <f>COUNTIF('Point Totals by Grade-Gender'!A:A, 'Team Points Summary'!H577)</f>
        <v>1</v>
      </c>
      <c r="J577" s="16" t="str">
        <f t="shared" si="77"/>
        <v/>
      </c>
    </row>
    <row r="578" spans="1:10" s="16" customFormat="1" ht="15" x14ac:dyDescent="0.25">
      <c r="A578" s="48">
        <v>9</v>
      </c>
      <c r="B578" s="48" t="s">
        <v>56</v>
      </c>
      <c r="C578" s="48">
        <v>123</v>
      </c>
      <c r="D578" s="48">
        <v>15</v>
      </c>
      <c r="E578" s="48">
        <v>49</v>
      </c>
      <c r="F578" s="48">
        <v>59</v>
      </c>
      <c r="H578" s="16" t="str">
        <f t="shared" si="76"/>
        <v>Grade 4 Girls Windsor Park A</v>
      </c>
      <c r="I578" s="16">
        <f>COUNTIF('Point Totals by Grade-Gender'!A:A, 'Team Points Summary'!H578)</f>
        <v>1</v>
      </c>
      <c r="J578" s="16" t="str">
        <f t="shared" si="77"/>
        <v/>
      </c>
    </row>
    <row r="579" spans="1:10" s="16" customFormat="1" ht="15" x14ac:dyDescent="0.25">
      <c r="A579" s="48">
        <v>10</v>
      </c>
      <c r="B579" s="48" t="s">
        <v>85</v>
      </c>
      <c r="C579" s="48">
        <v>138</v>
      </c>
      <c r="D579" s="48">
        <v>6</v>
      </c>
      <c r="E579" s="48">
        <v>12</v>
      </c>
      <c r="F579" s="48">
        <v>120</v>
      </c>
      <c r="H579" s="16" t="str">
        <f t="shared" si="76"/>
        <v>Grade 4 Girls Westbrook A</v>
      </c>
      <c r="I579" s="16">
        <f>COUNTIF('Point Totals by Grade-Gender'!A:A, 'Team Points Summary'!H579)</f>
        <v>1</v>
      </c>
      <c r="J579" s="16" t="str">
        <f t="shared" si="77"/>
        <v/>
      </c>
    </row>
    <row r="580" spans="1:10" s="16" customFormat="1" ht="15" x14ac:dyDescent="0.25">
      <c r="A580" s="48">
        <v>11</v>
      </c>
      <c r="B580" s="48" t="s">
        <v>71</v>
      </c>
      <c r="C580" s="48">
        <v>148</v>
      </c>
      <c r="D580" s="48">
        <v>38</v>
      </c>
      <c r="E580" s="48">
        <v>39</v>
      </c>
      <c r="F580" s="48">
        <v>71</v>
      </c>
      <c r="H580" s="16" t="str">
        <f t="shared" si="76"/>
        <v>Grade 4 Girls Earl Buxton A</v>
      </c>
      <c r="I580" s="16">
        <f>COUNTIF('Point Totals by Grade-Gender'!A:A, 'Team Points Summary'!H580)</f>
        <v>1</v>
      </c>
      <c r="J580" s="16" t="str">
        <f t="shared" si="77"/>
        <v/>
      </c>
    </row>
    <row r="581" spans="1:10" s="16" customFormat="1" ht="15" x14ac:dyDescent="0.25">
      <c r="A581" s="48">
        <v>12</v>
      </c>
      <c r="B581" s="48" t="s">
        <v>55</v>
      </c>
      <c r="C581" s="48">
        <v>155</v>
      </c>
      <c r="D581" s="48">
        <v>17</v>
      </c>
      <c r="E581" s="48">
        <v>22</v>
      </c>
      <c r="F581" s="48">
        <v>116</v>
      </c>
      <c r="H581" s="16" t="str">
        <f t="shared" si="76"/>
        <v>Grade 4 Girls George P. Nicholson A</v>
      </c>
      <c r="I581" s="16">
        <f>COUNTIF('Point Totals by Grade-Gender'!A:A, 'Team Points Summary'!H581)</f>
        <v>1</v>
      </c>
      <c r="J581" s="16" t="str">
        <f t="shared" si="77"/>
        <v/>
      </c>
    </row>
    <row r="582" spans="1:10" s="16" customFormat="1" ht="15" x14ac:dyDescent="0.25">
      <c r="A582" s="48">
        <v>13</v>
      </c>
      <c r="B582" s="48" t="s">
        <v>122</v>
      </c>
      <c r="C582" s="48">
        <v>156</v>
      </c>
      <c r="D582" s="48">
        <v>43</v>
      </c>
      <c r="E582" s="48">
        <v>47</v>
      </c>
      <c r="F582" s="48">
        <v>66</v>
      </c>
      <c r="H582" s="16" t="str">
        <f t="shared" si="76"/>
        <v>Grade 4 Girls Shauna May Seneca A</v>
      </c>
      <c r="I582" s="16">
        <f>COUNTIF('Point Totals by Grade-Gender'!A:A, 'Team Points Summary'!H582)</f>
        <v>1</v>
      </c>
      <c r="J582" s="16" t="str">
        <f t="shared" si="77"/>
        <v/>
      </c>
    </row>
    <row r="583" spans="1:10" s="16" customFormat="1" ht="15" x14ac:dyDescent="0.25">
      <c r="A583" s="48">
        <v>14</v>
      </c>
      <c r="B583" s="48" t="s">
        <v>140</v>
      </c>
      <c r="C583" s="48">
        <v>157</v>
      </c>
      <c r="D583" s="48">
        <v>24</v>
      </c>
      <c r="E583" s="48">
        <v>57</v>
      </c>
      <c r="F583" s="48">
        <v>76</v>
      </c>
      <c r="H583" s="16" t="str">
        <f t="shared" si="76"/>
        <v>Grade 4 Girls Stratford A</v>
      </c>
      <c r="I583" s="16">
        <f>COUNTIF('Point Totals by Grade-Gender'!A:A, 'Team Points Summary'!H583)</f>
        <v>1</v>
      </c>
      <c r="J583" s="16" t="str">
        <f t="shared" si="77"/>
        <v/>
      </c>
    </row>
    <row r="584" spans="1:10" s="16" customFormat="1" ht="15" x14ac:dyDescent="0.25">
      <c r="A584" s="48">
        <v>15</v>
      </c>
      <c r="B584" s="48" t="s">
        <v>88</v>
      </c>
      <c r="C584" s="48">
        <v>164</v>
      </c>
      <c r="D584" s="48">
        <v>37</v>
      </c>
      <c r="E584" s="48">
        <v>55</v>
      </c>
      <c r="F584" s="48">
        <v>72</v>
      </c>
      <c r="H584" s="16" t="str">
        <f t="shared" si="76"/>
        <v>Grade 4 Girls Kameyosek A</v>
      </c>
      <c r="I584" s="16">
        <f>COUNTIF('Point Totals by Grade-Gender'!A:A, 'Team Points Summary'!H584)</f>
        <v>1</v>
      </c>
      <c r="J584" s="16" t="str">
        <f t="shared" si="77"/>
        <v/>
      </c>
    </row>
    <row r="585" spans="1:10" s="16" customFormat="1" ht="15" x14ac:dyDescent="0.25">
      <c r="A585" s="48">
        <v>16</v>
      </c>
      <c r="B585" s="48" t="s">
        <v>84</v>
      </c>
      <c r="C585" s="48">
        <v>171</v>
      </c>
      <c r="D585" s="48">
        <v>19</v>
      </c>
      <c r="E585" s="48">
        <v>74</v>
      </c>
      <c r="F585" s="48">
        <v>78</v>
      </c>
      <c r="H585" s="16" t="str">
        <f t="shared" si="76"/>
        <v>Grade 4 Girls Forest Heights A</v>
      </c>
      <c r="I585" s="16">
        <f>COUNTIF('Point Totals by Grade-Gender'!A:A, 'Team Points Summary'!H585)</f>
        <v>1</v>
      </c>
      <c r="J585" s="16" t="str">
        <f t="shared" si="77"/>
        <v/>
      </c>
    </row>
    <row r="586" spans="1:10" s="16" customFormat="1" ht="15" x14ac:dyDescent="0.25">
      <c r="A586" s="48">
        <v>17</v>
      </c>
      <c r="B586" s="48" t="s">
        <v>108</v>
      </c>
      <c r="C586" s="48">
        <v>173</v>
      </c>
      <c r="D586" s="48">
        <v>54</v>
      </c>
      <c r="E586" s="48">
        <v>58</v>
      </c>
      <c r="F586" s="48">
        <v>61</v>
      </c>
      <c r="H586" s="16" t="str">
        <f t="shared" si="76"/>
        <v>Grade 4 Girls Malmo A</v>
      </c>
      <c r="I586" s="16">
        <f>COUNTIF('Point Totals by Grade-Gender'!A:A, 'Team Points Summary'!H586)</f>
        <v>1</v>
      </c>
      <c r="J586" s="16" t="str">
        <f t="shared" si="77"/>
        <v/>
      </c>
    </row>
    <row r="587" spans="1:10" s="16" customFormat="1" ht="15" x14ac:dyDescent="0.25">
      <c r="A587" s="48">
        <v>18</v>
      </c>
      <c r="B587" s="48" t="s">
        <v>70</v>
      </c>
      <c r="C587" s="48">
        <v>203</v>
      </c>
      <c r="D587" s="48">
        <v>46</v>
      </c>
      <c r="E587" s="48">
        <v>60</v>
      </c>
      <c r="F587" s="48">
        <v>97</v>
      </c>
      <c r="H587" s="16" t="str">
        <f t="shared" si="76"/>
        <v>Grade 4 Girls Brander Gardens B</v>
      </c>
      <c r="I587" s="16">
        <f>COUNTIF('Point Totals by Grade-Gender'!A:A, 'Team Points Summary'!H587)</f>
        <v>1</v>
      </c>
      <c r="J587" s="16" t="str">
        <f t="shared" si="77"/>
        <v/>
      </c>
    </row>
    <row r="588" spans="1:10" s="16" customFormat="1" ht="15" x14ac:dyDescent="0.25">
      <c r="A588" s="48">
        <v>19</v>
      </c>
      <c r="B588" s="48" t="s">
        <v>78</v>
      </c>
      <c r="C588" s="48">
        <v>213</v>
      </c>
      <c r="D588" s="48">
        <v>51</v>
      </c>
      <c r="E588" s="48">
        <v>69</v>
      </c>
      <c r="F588" s="48">
        <v>93</v>
      </c>
      <c r="H588" s="16" t="str">
        <f t="shared" si="76"/>
        <v>Grade 4 Girls Centennial A</v>
      </c>
      <c r="I588" s="16">
        <f>COUNTIF('Point Totals by Grade-Gender'!A:A, 'Team Points Summary'!H588)</f>
        <v>1</v>
      </c>
      <c r="J588" s="16" t="str">
        <f t="shared" si="77"/>
        <v/>
      </c>
    </row>
    <row r="589" spans="1:10" s="16" customFormat="1" ht="15" x14ac:dyDescent="0.25">
      <c r="A589" s="48">
        <v>20</v>
      </c>
      <c r="B589" s="48" t="s">
        <v>61</v>
      </c>
      <c r="C589" s="48">
        <v>232</v>
      </c>
      <c r="D589" s="48">
        <v>67</v>
      </c>
      <c r="E589" s="48">
        <v>82</v>
      </c>
      <c r="F589" s="48">
        <v>83</v>
      </c>
      <c r="H589" s="16" t="str">
        <f t="shared" si="76"/>
        <v>Grade 4 Girls Windsor Park B</v>
      </c>
      <c r="I589" s="16">
        <f>COUNTIF('Point Totals by Grade-Gender'!A:A, 'Team Points Summary'!H589)</f>
        <v>1</v>
      </c>
      <c r="J589" s="16" t="str">
        <f t="shared" si="77"/>
        <v/>
      </c>
    </row>
    <row r="590" spans="1:10" s="16" customFormat="1" ht="15" x14ac:dyDescent="0.25">
      <c r="A590" s="48">
        <v>21</v>
      </c>
      <c r="B590" s="48" t="s">
        <v>288</v>
      </c>
      <c r="C590" s="48">
        <v>244</v>
      </c>
      <c r="D590" s="48">
        <v>40</v>
      </c>
      <c r="E590" s="48">
        <v>100</v>
      </c>
      <c r="F590" s="48">
        <v>104</v>
      </c>
      <c r="H590" s="16" t="str">
        <f t="shared" si="76"/>
        <v>Grade 4 Girls Laurier Heights C</v>
      </c>
      <c r="I590" s="16">
        <f>COUNTIF('Point Totals by Grade-Gender'!A:A, 'Team Points Summary'!H590)</f>
        <v>1</v>
      </c>
      <c r="J590" s="16" t="str">
        <f t="shared" si="77"/>
        <v/>
      </c>
    </row>
    <row r="591" spans="1:10" s="16" customFormat="1" ht="15" x14ac:dyDescent="0.25">
      <c r="A591" s="48">
        <v>22</v>
      </c>
      <c r="B591" s="48" t="s">
        <v>311</v>
      </c>
      <c r="C591" s="48">
        <v>246</v>
      </c>
      <c r="D591" s="48">
        <v>63</v>
      </c>
      <c r="E591" s="48">
        <v>84</v>
      </c>
      <c r="F591" s="48">
        <v>99</v>
      </c>
      <c r="H591" s="16" t="str">
        <f t="shared" si="76"/>
        <v>Grade 4 Girls Richard Secord A</v>
      </c>
      <c r="I591" s="16">
        <f>COUNTIF('Point Totals by Grade-Gender'!A:A, 'Team Points Summary'!H591)</f>
        <v>1</v>
      </c>
      <c r="J591" s="16" t="str">
        <f t="shared" si="77"/>
        <v/>
      </c>
    </row>
    <row r="592" spans="1:10" s="16" customFormat="1" ht="15" x14ac:dyDescent="0.25">
      <c r="A592" s="48">
        <v>23</v>
      </c>
      <c r="B592" s="48" t="s">
        <v>65</v>
      </c>
      <c r="C592" s="48">
        <v>249</v>
      </c>
      <c r="D592" s="48">
        <v>56</v>
      </c>
      <c r="E592" s="48">
        <v>64</v>
      </c>
      <c r="F592" s="48">
        <v>129</v>
      </c>
      <c r="H592" s="16" t="str">
        <f t="shared" si="76"/>
        <v>Grade 4 Girls Rio Terrace B</v>
      </c>
      <c r="I592" s="16">
        <f>COUNTIF('Point Totals by Grade-Gender'!A:A, 'Team Points Summary'!H592)</f>
        <v>1</v>
      </c>
      <c r="J592" s="16" t="str">
        <f t="shared" si="77"/>
        <v/>
      </c>
    </row>
    <row r="593" spans="1:10" s="16" customFormat="1" ht="15" x14ac:dyDescent="0.25">
      <c r="A593" s="48">
        <v>24</v>
      </c>
      <c r="B593" s="48" t="s">
        <v>137</v>
      </c>
      <c r="C593" s="48">
        <v>253</v>
      </c>
      <c r="D593" s="48">
        <v>28</v>
      </c>
      <c r="E593" s="48">
        <v>106</v>
      </c>
      <c r="F593" s="48">
        <v>119</v>
      </c>
      <c r="H593" s="16" t="str">
        <f t="shared" si="76"/>
        <v>Grade 4 Girls Belgravia A</v>
      </c>
      <c r="I593" s="16">
        <f>COUNTIF('Point Totals by Grade-Gender'!A:A, 'Team Points Summary'!H593)</f>
        <v>1</v>
      </c>
      <c r="J593" s="16" t="str">
        <f t="shared" si="77"/>
        <v/>
      </c>
    </row>
    <row r="594" spans="1:10" s="16" customFormat="1" ht="15" x14ac:dyDescent="0.25">
      <c r="A594" s="48">
        <v>25</v>
      </c>
      <c r="B594" s="48" t="s">
        <v>121</v>
      </c>
      <c r="C594" s="48">
        <v>256</v>
      </c>
      <c r="D594" s="48">
        <v>35</v>
      </c>
      <c r="E594" s="48">
        <v>53</v>
      </c>
      <c r="F594" s="48">
        <v>168</v>
      </c>
      <c r="H594" s="16" t="str">
        <f t="shared" si="76"/>
        <v>Grade 4 Girls Brookside B</v>
      </c>
      <c r="I594" s="16">
        <f>COUNTIF('Point Totals by Grade-Gender'!A:A, 'Team Points Summary'!H594)</f>
        <v>1</v>
      </c>
      <c r="J594" s="16" t="str">
        <f t="shared" si="77"/>
        <v/>
      </c>
    </row>
    <row r="595" spans="1:10" s="16" customFormat="1" ht="15" x14ac:dyDescent="0.25">
      <c r="A595" s="48">
        <v>26</v>
      </c>
      <c r="B595" s="48" t="s">
        <v>327</v>
      </c>
      <c r="C595" s="48">
        <v>280</v>
      </c>
      <c r="D595" s="48">
        <v>81</v>
      </c>
      <c r="E595" s="48">
        <v>91</v>
      </c>
      <c r="F595" s="48">
        <v>108</v>
      </c>
      <c r="H595" s="16" t="str">
        <f t="shared" si="76"/>
        <v>Grade 4 Girls Constable Daniel Woodall A</v>
      </c>
      <c r="I595" s="16">
        <f>COUNTIF('Point Totals by Grade-Gender'!A:A, 'Team Points Summary'!H595)</f>
        <v>1</v>
      </c>
      <c r="J595" s="16" t="str">
        <f t="shared" si="77"/>
        <v/>
      </c>
    </row>
    <row r="596" spans="1:10" s="16" customFormat="1" ht="15" x14ac:dyDescent="0.25">
      <c r="A596" s="48">
        <v>27</v>
      </c>
      <c r="B596" s="48" t="s">
        <v>124</v>
      </c>
      <c r="C596" s="48">
        <v>296</v>
      </c>
      <c r="D596" s="48">
        <v>77</v>
      </c>
      <c r="E596" s="48">
        <v>109</v>
      </c>
      <c r="F596" s="48">
        <v>110</v>
      </c>
      <c r="H596" s="16" t="str">
        <f t="shared" si="76"/>
        <v>Grade 4 Girls Mill Creek A</v>
      </c>
      <c r="I596" s="16">
        <f>COUNTIF('Point Totals by Grade-Gender'!A:A, 'Team Points Summary'!H596)</f>
        <v>1</v>
      </c>
      <c r="J596" s="16" t="str">
        <f t="shared" si="77"/>
        <v/>
      </c>
    </row>
    <row r="597" spans="1:10" s="16" customFormat="1" ht="15" x14ac:dyDescent="0.25">
      <c r="A597" s="48">
        <v>28</v>
      </c>
      <c r="B597" s="48" t="s">
        <v>312</v>
      </c>
      <c r="C597" s="48">
        <v>297</v>
      </c>
      <c r="D597" s="48">
        <v>48</v>
      </c>
      <c r="E597" s="48">
        <v>124</v>
      </c>
      <c r="F597" s="48">
        <v>125</v>
      </c>
      <c r="H597" s="16" t="str">
        <f t="shared" si="76"/>
        <v>Grade 4 Girls Soraya Hafez A</v>
      </c>
      <c r="I597" s="16">
        <f>COUNTIF('Point Totals by Grade-Gender'!A:A, 'Team Points Summary'!H597)</f>
        <v>1</v>
      </c>
      <c r="J597" s="16" t="str">
        <f t="shared" si="77"/>
        <v/>
      </c>
    </row>
    <row r="598" spans="1:10" s="16" customFormat="1" ht="15" x14ac:dyDescent="0.25">
      <c r="A598" s="48">
        <v>29</v>
      </c>
      <c r="B598" s="48" t="s">
        <v>280</v>
      </c>
      <c r="C598" s="48">
        <v>298</v>
      </c>
      <c r="D598" s="48">
        <v>42</v>
      </c>
      <c r="E598" s="48">
        <v>80</v>
      </c>
      <c r="F598" s="48">
        <v>176</v>
      </c>
      <c r="H598" s="16" t="str">
        <f t="shared" si="76"/>
        <v>Grade 4 Girls Holyrood B</v>
      </c>
      <c r="I598" s="16">
        <f>COUNTIF('Point Totals by Grade-Gender'!A:A, 'Team Points Summary'!H598)</f>
        <v>1</v>
      </c>
      <c r="J598" s="16" t="str">
        <f t="shared" si="77"/>
        <v/>
      </c>
    </row>
    <row r="599" spans="1:10" s="16" customFormat="1" ht="15" x14ac:dyDescent="0.25">
      <c r="A599" s="48">
        <v>30</v>
      </c>
      <c r="B599" s="48" t="s">
        <v>167</v>
      </c>
      <c r="C599" s="48">
        <v>302</v>
      </c>
      <c r="D599" s="48">
        <v>87</v>
      </c>
      <c r="E599" s="48">
        <v>88</v>
      </c>
      <c r="F599" s="48">
        <v>127</v>
      </c>
      <c r="H599" s="16" t="str">
        <f t="shared" si="76"/>
        <v>Grade 4 Girls Aldergrove A</v>
      </c>
      <c r="I599" s="16">
        <f>COUNTIF('Point Totals by Grade-Gender'!A:A, 'Team Points Summary'!H599)</f>
        <v>1</v>
      </c>
      <c r="J599" s="16" t="str">
        <f t="shared" si="77"/>
        <v/>
      </c>
    </row>
    <row r="600" spans="1:10" s="16" customFormat="1" ht="15" x14ac:dyDescent="0.25">
      <c r="A600" s="48">
        <v>31</v>
      </c>
      <c r="B600" s="48" t="s">
        <v>77</v>
      </c>
      <c r="C600" s="48">
        <v>319</v>
      </c>
      <c r="D600" s="48">
        <v>50</v>
      </c>
      <c r="E600" s="48">
        <v>73</v>
      </c>
      <c r="F600" s="48">
        <v>196</v>
      </c>
      <c r="H600" s="16" t="str">
        <f t="shared" si="76"/>
        <v>Grade 4 Girls Patricia Heights A</v>
      </c>
      <c r="I600" s="16">
        <f>COUNTIF('Point Totals by Grade-Gender'!A:A, 'Team Points Summary'!H600)</f>
        <v>1</v>
      </c>
      <c r="J600" s="16" t="str">
        <f t="shared" si="77"/>
        <v/>
      </c>
    </row>
    <row r="601" spans="1:10" s="16" customFormat="1" ht="15" x14ac:dyDescent="0.25">
      <c r="A601" s="48">
        <v>32</v>
      </c>
      <c r="B601" s="48" t="s">
        <v>325</v>
      </c>
      <c r="C601" s="48">
        <v>321</v>
      </c>
      <c r="D601" s="48">
        <v>92</v>
      </c>
      <c r="E601" s="48">
        <v>94</v>
      </c>
      <c r="F601" s="48">
        <v>135</v>
      </c>
      <c r="H601" s="16" t="str">
        <f t="shared" si="76"/>
        <v>Grade 4 Girls Victoria School of the Arts A</v>
      </c>
      <c r="I601" s="16">
        <f>COUNTIF('Point Totals by Grade-Gender'!A:A, 'Team Points Summary'!H601)</f>
        <v>1</v>
      </c>
      <c r="J601" s="16" t="str">
        <f t="shared" si="77"/>
        <v/>
      </c>
    </row>
    <row r="602" spans="1:10" s="16" customFormat="1" ht="15" x14ac:dyDescent="0.25">
      <c r="A602" s="48">
        <v>33</v>
      </c>
      <c r="B602" s="48" t="s">
        <v>76</v>
      </c>
      <c r="C602" s="48">
        <v>328</v>
      </c>
      <c r="D602" s="48">
        <v>105</v>
      </c>
      <c r="E602" s="48">
        <v>111</v>
      </c>
      <c r="F602" s="48">
        <v>112</v>
      </c>
      <c r="H602" s="16" t="str">
        <f t="shared" si="76"/>
        <v>Grade 4 Girls Earl Buxton B</v>
      </c>
      <c r="I602" s="16">
        <f>COUNTIF('Point Totals by Grade-Gender'!A:A, 'Team Points Summary'!H602)</f>
        <v>1</v>
      </c>
      <c r="J602" s="16" t="str">
        <f t="shared" si="77"/>
        <v/>
      </c>
    </row>
    <row r="603" spans="1:10" s="16" customFormat="1" ht="15" x14ac:dyDescent="0.25">
      <c r="A603" s="48">
        <v>34</v>
      </c>
      <c r="B603" s="48" t="s">
        <v>72</v>
      </c>
      <c r="C603" s="48">
        <v>328</v>
      </c>
      <c r="D603" s="48">
        <v>79</v>
      </c>
      <c r="E603" s="48">
        <v>95</v>
      </c>
      <c r="F603" s="48">
        <v>154</v>
      </c>
      <c r="H603" s="16" t="str">
        <f t="shared" si="76"/>
        <v>Grade 4 Girls Menisa A</v>
      </c>
      <c r="I603" s="16">
        <f>COUNTIF('Point Totals by Grade-Gender'!A:A, 'Team Points Summary'!H603)</f>
        <v>1</v>
      </c>
      <c r="J603" s="16" t="str">
        <f t="shared" si="77"/>
        <v/>
      </c>
    </row>
    <row r="604" spans="1:10" s="16" customFormat="1" ht="15" x14ac:dyDescent="0.25">
      <c r="A604" s="48">
        <v>35</v>
      </c>
      <c r="B604" s="48" t="s">
        <v>170</v>
      </c>
      <c r="C604" s="48">
        <v>336</v>
      </c>
      <c r="D604" s="48">
        <v>70</v>
      </c>
      <c r="E604" s="48">
        <v>121</v>
      </c>
      <c r="F604" s="48">
        <v>145</v>
      </c>
      <c r="H604" s="16" t="str">
        <f t="shared" si="76"/>
        <v>Grade 4 Girls Callingwood A</v>
      </c>
      <c r="I604" s="16">
        <f>COUNTIF('Point Totals by Grade-Gender'!A:A, 'Team Points Summary'!H604)</f>
        <v>1</v>
      </c>
      <c r="J604" s="16" t="str">
        <f t="shared" si="77"/>
        <v/>
      </c>
    </row>
    <row r="605" spans="1:10" s="16" customFormat="1" ht="15" x14ac:dyDescent="0.25">
      <c r="A605" s="48">
        <v>36</v>
      </c>
      <c r="B605" s="48" t="s">
        <v>112</v>
      </c>
      <c r="C605" s="48">
        <v>349</v>
      </c>
      <c r="D605" s="48">
        <v>68</v>
      </c>
      <c r="E605" s="48">
        <v>139</v>
      </c>
      <c r="F605" s="48">
        <v>142</v>
      </c>
      <c r="H605" s="16" t="str">
        <f t="shared" si="74"/>
        <v>Grade 4 Girls Meyokumin A</v>
      </c>
      <c r="I605" s="16">
        <f>COUNTIF('Point Totals by Grade-Gender'!A:A, 'Team Points Summary'!H605)</f>
        <v>1</v>
      </c>
      <c r="J605" s="16" t="str">
        <f t="shared" si="75"/>
        <v/>
      </c>
    </row>
    <row r="606" spans="1:10" s="16" customFormat="1" ht="15" x14ac:dyDescent="0.25">
      <c r="A606" s="48">
        <v>37</v>
      </c>
      <c r="B606" s="48" t="s">
        <v>313</v>
      </c>
      <c r="C606" s="48">
        <v>353</v>
      </c>
      <c r="D606" s="48">
        <v>89</v>
      </c>
      <c r="E606" s="48">
        <v>128</v>
      </c>
      <c r="F606" s="48">
        <v>136</v>
      </c>
      <c r="H606" s="16" t="str">
        <f t="shared" si="74"/>
        <v>Grade 4 Girls Caledonia Park B</v>
      </c>
      <c r="I606" s="16">
        <f>COUNTIF('Point Totals by Grade-Gender'!A:A, 'Team Points Summary'!H606)</f>
        <v>1</v>
      </c>
      <c r="J606" s="16" t="str">
        <f t="shared" si="75"/>
        <v/>
      </c>
    </row>
    <row r="607" spans="1:10" s="16" customFormat="1" ht="15" x14ac:dyDescent="0.25">
      <c r="A607" s="48">
        <v>38</v>
      </c>
      <c r="B607" s="48" t="s">
        <v>314</v>
      </c>
      <c r="C607" s="48">
        <v>370</v>
      </c>
      <c r="D607" s="48">
        <v>102</v>
      </c>
      <c r="E607" s="48">
        <v>103</v>
      </c>
      <c r="F607" s="48">
        <v>165</v>
      </c>
      <c r="H607" s="16" t="str">
        <f t="shared" si="74"/>
        <v>Grade 4 Girls Richard Secord B</v>
      </c>
      <c r="I607" s="16">
        <f>COUNTIF('Point Totals by Grade-Gender'!A:A, 'Team Points Summary'!H607)</f>
        <v>1</v>
      </c>
      <c r="J607" s="16" t="str">
        <f t="shared" si="75"/>
        <v/>
      </c>
    </row>
    <row r="608" spans="1:10" s="16" customFormat="1" ht="15" x14ac:dyDescent="0.25">
      <c r="A608" s="48">
        <v>39</v>
      </c>
      <c r="B608" s="48" t="s">
        <v>81</v>
      </c>
      <c r="C608" s="48">
        <v>372</v>
      </c>
      <c r="D608" s="48">
        <v>114</v>
      </c>
      <c r="E608" s="48">
        <v>117</v>
      </c>
      <c r="F608" s="48">
        <v>141</v>
      </c>
      <c r="H608" s="16" t="str">
        <f t="shared" si="74"/>
        <v>Grade 4 Girls Earl Buxton C</v>
      </c>
      <c r="I608" s="16">
        <f>COUNTIF('Point Totals by Grade-Gender'!A:A, 'Team Points Summary'!H608)</f>
        <v>1</v>
      </c>
      <c r="J608" s="16" t="str">
        <f t="shared" si="75"/>
        <v/>
      </c>
    </row>
    <row r="609" spans="1:10" s="16" customFormat="1" ht="15" x14ac:dyDescent="0.25">
      <c r="A609" s="48">
        <v>40</v>
      </c>
      <c r="B609" s="48" t="s">
        <v>64</v>
      </c>
      <c r="C609" s="48">
        <v>425</v>
      </c>
      <c r="D609" s="48">
        <v>118</v>
      </c>
      <c r="E609" s="48">
        <v>130</v>
      </c>
      <c r="F609" s="48">
        <v>177</v>
      </c>
      <c r="H609" s="16" t="str">
        <f t="shared" si="74"/>
        <v>Grade 4 Girls George P. Nicholson B</v>
      </c>
      <c r="I609" s="16">
        <f>COUNTIF('Point Totals by Grade-Gender'!A:A, 'Team Points Summary'!H609)</f>
        <v>1</v>
      </c>
      <c r="J609" s="16" t="str">
        <f t="shared" si="75"/>
        <v/>
      </c>
    </row>
    <row r="610" spans="1:10" s="16" customFormat="1" ht="15" x14ac:dyDescent="0.25">
      <c r="A610" s="48">
        <v>41</v>
      </c>
      <c r="B610" s="48" t="s">
        <v>79</v>
      </c>
      <c r="C610" s="48">
        <v>430</v>
      </c>
      <c r="D610" s="48">
        <v>126</v>
      </c>
      <c r="E610" s="48">
        <v>151</v>
      </c>
      <c r="F610" s="48">
        <v>153</v>
      </c>
      <c r="H610" s="16" t="str">
        <f t="shared" si="74"/>
        <v>Grade 4 Girls Edmonton Khalsa A</v>
      </c>
      <c r="I610" s="16">
        <f>COUNTIF('Point Totals by Grade-Gender'!A:A, 'Team Points Summary'!H610)</f>
        <v>1</v>
      </c>
      <c r="J610" s="16" t="str">
        <f t="shared" si="75"/>
        <v/>
      </c>
    </row>
    <row r="611" spans="1:10" s="16" customFormat="1" ht="15" x14ac:dyDescent="0.25">
      <c r="A611" s="48">
        <v>42</v>
      </c>
      <c r="B611" s="48" t="s">
        <v>172</v>
      </c>
      <c r="C611" s="48">
        <v>441</v>
      </c>
      <c r="D611" s="48">
        <v>146</v>
      </c>
      <c r="E611" s="48">
        <v>147</v>
      </c>
      <c r="F611" s="48">
        <v>148</v>
      </c>
      <c r="H611" s="16" t="str">
        <f t="shared" si="74"/>
        <v>Grade 4 Girls Callingwood B</v>
      </c>
      <c r="I611" s="16">
        <f>COUNTIF('Point Totals by Grade-Gender'!A:A, 'Team Points Summary'!H611)</f>
        <v>1</v>
      </c>
      <c r="J611" s="16" t="str">
        <f t="shared" si="75"/>
        <v/>
      </c>
    </row>
    <row r="612" spans="1:10" s="16" customFormat="1" ht="15" x14ac:dyDescent="0.25">
      <c r="A612" s="48">
        <v>43</v>
      </c>
      <c r="B612" s="48" t="s">
        <v>139</v>
      </c>
      <c r="C612" s="48">
        <v>448</v>
      </c>
      <c r="D612" s="48">
        <v>133</v>
      </c>
      <c r="E612" s="48">
        <v>157</v>
      </c>
      <c r="F612" s="48">
        <v>158</v>
      </c>
      <c r="H612" s="16" t="str">
        <f t="shared" ref="H612:H629" si="78">CONCATENATE("Grade 4 Girls ", B612)</f>
        <v>Grade 4 Girls Greenview A</v>
      </c>
      <c r="I612" s="16">
        <f>COUNTIF('Point Totals by Grade-Gender'!A:A, 'Team Points Summary'!H612)</f>
        <v>1</v>
      </c>
      <c r="J612" s="16" t="str">
        <f t="shared" ref="J612:J629" si="79">IF(I612 = 0, "MISSING", "")</f>
        <v/>
      </c>
    </row>
    <row r="613" spans="1:10" s="16" customFormat="1" ht="15" x14ac:dyDescent="0.25">
      <c r="A613" s="48">
        <v>44</v>
      </c>
      <c r="B613" s="48" t="s">
        <v>59</v>
      </c>
      <c r="C613" s="48">
        <v>463</v>
      </c>
      <c r="D613" s="48">
        <v>132</v>
      </c>
      <c r="E613" s="48">
        <v>160</v>
      </c>
      <c r="F613" s="48">
        <v>171</v>
      </c>
      <c r="H613" s="16" t="str">
        <f t="shared" si="78"/>
        <v>Grade 4 Girls Parkallen A</v>
      </c>
      <c r="I613" s="16">
        <f>COUNTIF('Point Totals by Grade-Gender'!A:A, 'Team Points Summary'!H613)</f>
        <v>1</v>
      </c>
      <c r="J613" s="16" t="str">
        <f t="shared" si="79"/>
        <v/>
      </c>
    </row>
    <row r="614" spans="1:10" s="16" customFormat="1" ht="15" x14ac:dyDescent="0.25">
      <c r="A614" s="48">
        <v>45</v>
      </c>
      <c r="B614" s="48" t="s">
        <v>68</v>
      </c>
      <c r="C614" s="48">
        <v>467</v>
      </c>
      <c r="D614" s="48">
        <v>140</v>
      </c>
      <c r="E614" s="48">
        <v>161</v>
      </c>
      <c r="F614" s="48">
        <v>166</v>
      </c>
      <c r="H614" s="16" t="str">
        <f t="shared" si="78"/>
        <v>Grade 4 Girls Rio Terrace C</v>
      </c>
      <c r="I614" s="16">
        <f>COUNTIF('Point Totals by Grade-Gender'!A:A, 'Team Points Summary'!H614)</f>
        <v>1</v>
      </c>
      <c r="J614" s="16" t="str">
        <f t="shared" si="79"/>
        <v/>
      </c>
    </row>
    <row r="615" spans="1:10" s="16" customFormat="1" ht="15" x14ac:dyDescent="0.25">
      <c r="A615" s="48">
        <v>46</v>
      </c>
      <c r="B615" s="48" t="s">
        <v>180</v>
      </c>
      <c r="C615" s="48">
        <v>468</v>
      </c>
      <c r="D615" s="48">
        <v>123</v>
      </c>
      <c r="E615" s="48">
        <v>159</v>
      </c>
      <c r="F615" s="48">
        <v>186</v>
      </c>
      <c r="H615" s="16" t="str">
        <f t="shared" si="78"/>
        <v>Grade 4 Girls Stratford B</v>
      </c>
      <c r="I615" s="16">
        <f>COUNTIF('Point Totals by Grade-Gender'!A:A, 'Team Points Summary'!H615)</f>
        <v>1</v>
      </c>
      <c r="J615" s="16" t="str">
        <f t="shared" si="79"/>
        <v/>
      </c>
    </row>
    <row r="616" spans="1:10" s="16" customFormat="1" ht="15" x14ac:dyDescent="0.25">
      <c r="A616" s="48">
        <v>47</v>
      </c>
      <c r="B616" s="48" t="s">
        <v>102</v>
      </c>
      <c r="C616" s="48">
        <v>472</v>
      </c>
      <c r="D616" s="48">
        <v>137</v>
      </c>
      <c r="E616" s="48">
        <v>138</v>
      </c>
      <c r="F616" s="48">
        <v>197</v>
      </c>
      <c r="H616" s="16" t="str">
        <f t="shared" si="78"/>
        <v>Grade 4 Girls Brander Gardens C</v>
      </c>
      <c r="I616" s="16">
        <f>COUNTIF('Point Totals by Grade-Gender'!A:A, 'Team Points Summary'!H616)</f>
        <v>1</v>
      </c>
      <c r="J616" s="16" t="str">
        <f t="shared" si="79"/>
        <v/>
      </c>
    </row>
    <row r="617" spans="1:10" s="16" customFormat="1" ht="15" x14ac:dyDescent="0.25">
      <c r="A617" s="48">
        <v>48</v>
      </c>
      <c r="B617" s="48" t="s">
        <v>328</v>
      </c>
      <c r="C617" s="48">
        <v>475</v>
      </c>
      <c r="D617" s="48">
        <v>113</v>
      </c>
      <c r="E617" s="48">
        <v>134</v>
      </c>
      <c r="F617" s="48">
        <v>228</v>
      </c>
      <c r="H617" s="16" t="str">
        <f t="shared" si="78"/>
        <v>Grade 4 Girls Constable Daniel Woodall B</v>
      </c>
      <c r="I617" s="16">
        <f>COUNTIF('Point Totals by Grade-Gender'!A:A, 'Team Points Summary'!H617)</f>
        <v>1</v>
      </c>
      <c r="J617" s="16" t="str">
        <f t="shared" si="79"/>
        <v/>
      </c>
    </row>
    <row r="618" spans="1:10" s="16" customFormat="1" ht="15" x14ac:dyDescent="0.25">
      <c r="A618" s="48">
        <v>49</v>
      </c>
      <c r="B618" s="48" t="s">
        <v>97</v>
      </c>
      <c r="C618" s="48">
        <v>483</v>
      </c>
      <c r="D618" s="48">
        <v>155</v>
      </c>
      <c r="E618" s="48">
        <v>156</v>
      </c>
      <c r="F618" s="48">
        <v>172</v>
      </c>
      <c r="H618" s="16" t="str">
        <f t="shared" si="78"/>
        <v>Grade 4 Girls Menisa B</v>
      </c>
      <c r="I618" s="16">
        <f>COUNTIF('Point Totals by Grade-Gender'!A:A, 'Team Points Summary'!H618)</f>
        <v>1</v>
      </c>
      <c r="J618" s="16" t="str">
        <f t="shared" si="79"/>
        <v/>
      </c>
    </row>
    <row r="619" spans="1:10" s="16" customFormat="1" ht="15" x14ac:dyDescent="0.25">
      <c r="A619" s="48">
        <v>50</v>
      </c>
      <c r="B619" s="48" t="s">
        <v>308</v>
      </c>
      <c r="C619" s="48">
        <v>498</v>
      </c>
      <c r="D619" s="48">
        <v>131</v>
      </c>
      <c r="E619" s="48">
        <v>162</v>
      </c>
      <c r="F619" s="48">
        <v>205</v>
      </c>
      <c r="H619" s="16" t="str">
        <f t="shared" si="78"/>
        <v>Grade 4 Girls Shauna May Seneca B</v>
      </c>
      <c r="I619" s="16">
        <f>COUNTIF('Point Totals by Grade-Gender'!A:A, 'Team Points Summary'!H619)</f>
        <v>1</v>
      </c>
      <c r="J619" s="16" t="str">
        <f t="shared" si="79"/>
        <v/>
      </c>
    </row>
    <row r="620" spans="1:10" s="16" customFormat="1" ht="15" x14ac:dyDescent="0.25">
      <c r="A620" s="48">
        <v>51</v>
      </c>
      <c r="B620" s="48" t="s">
        <v>315</v>
      </c>
      <c r="C620" s="48">
        <v>501</v>
      </c>
      <c r="D620" s="48">
        <v>152</v>
      </c>
      <c r="E620" s="48">
        <v>174</v>
      </c>
      <c r="F620" s="48">
        <v>175</v>
      </c>
      <c r="H620" s="16" t="str">
        <f t="shared" si="78"/>
        <v>Grade 4 Girls Soraya Hafez B</v>
      </c>
      <c r="I620" s="16">
        <f>COUNTIF('Point Totals by Grade-Gender'!A:A, 'Team Points Summary'!H620)</f>
        <v>1</v>
      </c>
      <c r="J620" s="16" t="str">
        <f t="shared" si="79"/>
        <v/>
      </c>
    </row>
    <row r="621" spans="1:10" s="16" customFormat="1" ht="15" x14ac:dyDescent="0.25">
      <c r="A621" s="48">
        <v>52</v>
      </c>
      <c r="B621" s="48" t="s">
        <v>183</v>
      </c>
      <c r="C621" s="48">
        <v>508</v>
      </c>
      <c r="D621" s="48">
        <v>149</v>
      </c>
      <c r="E621" s="48">
        <v>179</v>
      </c>
      <c r="F621" s="48">
        <v>180</v>
      </c>
      <c r="H621" s="16" t="str">
        <f t="shared" si="78"/>
        <v>Grade 4 Girls Callingwood C</v>
      </c>
      <c r="I621" s="16">
        <f>COUNTIF('Point Totals by Grade-Gender'!A:A, 'Team Points Summary'!H621)</f>
        <v>1</v>
      </c>
      <c r="J621" s="16" t="str">
        <f t="shared" si="79"/>
        <v/>
      </c>
    </row>
    <row r="622" spans="1:10" s="16" customFormat="1" ht="15" x14ac:dyDescent="0.25">
      <c r="A622" s="48">
        <v>53</v>
      </c>
      <c r="B622" s="48" t="s">
        <v>169</v>
      </c>
      <c r="C622" s="48">
        <v>515</v>
      </c>
      <c r="D622" s="48">
        <v>144</v>
      </c>
      <c r="E622" s="48">
        <v>182</v>
      </c>
      <c r="F622" s="48">
        <v>189</v>
      </c>
      <c r="H622" s="16" t="str">
        <f t="shared" si="78"/>
        <v>Grade 4 Girls Meyokumin B</v>
      </c>
      <c r="I622" s="16">
        <f>COUNTIF('Point Totals by Grade-Gender'!A:A, 'Team Points Summary'!H622)</f>
        <v>1</v>
      </c>
      <c r="J622" s="16" t="str">
        <f t="shared" si="79"/>
        <v/>
      </c>
    </row>
    <row r="623" spans="1:10" s="16" customFormat="1" ht="15" x14ac:dyDescent="0.25">
      <c r="A623" s="48">
        <v>54</v>
      </c>
      <c r="B623" s="48" t="s">
        <v>166</v>
      </c>
      <c r="C623" s="48">
        <v>542</v>
      </c>
      <c r="D623" s="48">
        <v>167</v>
      </c>
      <c r="E623" s="48">
        <v>187</v>
      </c>
      <c r="F623" s="48">
        <v>188</v>
      </c>
      <c r="H623" s="16" t="str">
        <f t="shared" si="78"/>
        <v>Grade 4 Girls Donald R. Getty A</v>
      </c>
      <c r="I623" s="16">
        <f>COUNTIF('Point Totals by Grade-Gender'!A:A, 'Team Points Summary'!H623)</f>
        <v>1</v>
      </c>
      <c r="J623" s="16" t="str">
        <f t="shared" si="79"/>
        <v/>
      </c>
    </row>
    <row r="624" spans="1:10" s="16" customFormat="1" ht="15" x14ac:dyDescent="0.25">
      <c r="A624" s="48">
        <v>55</v>
      </c>
      <c r="B624" s="48" t="s">
        <v>326</v>
      </c>
      <c r="C624" s="48">
        <v>575</v>
      </c>
      <c r="D624" s="48">
        <v>184</v>
      </c>
      <c r="E624" s="48">
        <v>185</v>
      </c>
      <c r="F624" s="48">
        <v>206</v>
      </c>
      <c r="H624" s="16" t="str">
        <f t="shared" si="78"/>
        <v>Grade 4 Girls Victoria School of the Arts B</v>
      </c>
      <c r="I624" s="16">
        <f>COUNTIF('Point Totals by Grade-Gender'!A:A, 'Team Points Summary'!H624)</f>
        <v>1</v>
      </c>
      <c r="J624" s="16" t="str">
        <f t="shared" si="79"/>
        <v/>
      </c>
    </row>
    <row r="625" spans="1:10" s="16" customFormat="1" ht="15" x14ac:dyDescent="0.25">
      <c r="A625" s="48">
        <v>56</v>
      </c>
      <c r="B625" s="48" t="s">
        <v>83</v>
      </c>
      <c r="C625" s="48">
        <v>585</v>
      </c>
      <c r="D625" s="48">
        <v>192</v>
      </c>
      <c r="E625" s="48">
        <v>193</v>
      </c>
      <c r="F625" s="48">
        <v>200</v>
      </c>
      <c r="H625" s="16" t="str">
        <f t="shared" si="78"/>
        <v>Grade 4 Girls Earl Buxton D</v>
      </c>
      <c r="I625" s="16">
        <f>COUNTIF('Point Totals by Grade-Gender'!A:A, 'Team Points Summary'!H625)</f>
        <v>1</v>
      </c>
      <c r="J625" s="16" t="str">
        <f t="shared" si="79"/>
        <v/>
      </c>
    </row>
    <row r="626" spans="1:10" s="16" customFormat="1" ht="15" x14ac:dyDescent="0.25">
      <c r="A626" s="48">
        <v>57</v>
      </c>
      <c r="B626" s="48" t="s">
        <v>316</v>
      </c>
      <c r="C626" s="48">
        <v>589</v>
      </c>
      <c r="D626" s="48">
        <v>173</v>
      </c>
      <c r="E626" s="48">
        <v>207</v>
      </c>
      <c r="F626" s="48">
        <v>209</v>
      </c>
      <c r="H626" s="16" t="str">
        <f t="shared" si="78"/>
        <v>Grade 4 Girls Menisa C</v>
      </c>
      <c r="I626" s="16">
        <f>COUNTIF('Point Totals by Grade-Gender'!A:A, 'Team Points Summary'!H626)</f>
        <v>1</v>
      </c>
      <c r="J626" s="16" t="str">
        <f t="shared" si="79"/>
        <v/>
      </c>
    </row>
    <row r="627" spans="1:10" s="16" customFormat="1" ht="15" x14ac:dyDescent="0.25">
      <c r="A627" s="48">
        <v>58</v>
      </c>
      <c r="B627" s="48" t="s">
        <v>171</v>
      </c>
      <c r="C627" s="48">
        <v>600</v>
      </c>
      <c r="D627" s="48">
        <v>194</v>
      </c>
      <c r="E627" s="48">
        <v>195</v>
      </c>
      <c r="F627" s="48">
        <v>211</v>
      </c>
      <c r="H627" s="16" t="str">
        <f t="shared" si="78"/>
        <v>Grade 4 Girls Meyokumin C</v>
      </c>
      <c r="I627" s="16">
        <f>COUNTIF('Point Totals by Grade-Gender'!A:A, 'Team Points Summary'!H627)</f>
        <v>1</v>
      </c>
      <c r="J627" s="16" t="str">
        <f t="shared" si="79"/>
        <v/>
      </c>
    </row>
    <row r="628" spans="1:10" s="16" customFormat="1" ht="15" x14ac:dyDescent="0.25">
      <c r="A628" s="48">
        <v>59</v>
      </c>
      <c r="B628" s="48" t="s">
        <v>123</v>
      </c>
      <c r="C628" s="48">
        <v>604</v>
      </c>
      <c r="D628" s="48">
        <v>178</v>
      </c>
      <c r="E628" s="48">
        <v>202</v>
      </c>
      <c r="F628" s="48">
        <v>224</v>
      </c>
      <c r="H628" s="16" t="str">
        <f t="shared" si="78"/>
        <v>Grade 4 Girls Kameyosek B</v>
      </c>
      <c r="I628" s="16">
        <f>COUNTIF('Point Totals by Grade-Gender'!A:A, 'Team Points Summary'!H628)</f>
        <v>1</v>
      </c>
      <c r="J628" s="16" t="str">
        <f t="shared" si="79"/>
        <v/>
      </c>
    </row>
    <row r="629" spans="1:10" s="16" customFormat="1" ht="15" x14ac:dyDescent="0.25">
      <c r="A629" s="48">
        <v>60</v>
      </c>
      <c r="B629" s="48" t="s">
        <v>293</v>
      </c>
      <c r="C629" s="48">
        <v>624</v>
      </c>
      <c r="D629" s="48">
        <v>183</v>
      </c>
      <c r="E629" s="48">
        <v>220</v>
      </c>
      <c r="F629" s="48">
        <v>221</v>
      </c>
      <c r="H629" s="16" t="str">
        <f t="shared" si="78"/>
        <v>Grade 4 Girls Callingwood D</v>
      </c>
      <c r="I629" s="16">
        <f>COUNTIF('Point Totals by Grade-Gender'!A:A, 'Team Points Summary'!H629)</f>
        <v>1</v>
      </c>
      <c r="J629" s="16" t="str">
        <f t="shared" si="79"/>
        <v/>
      </c>
    </row>
    <row r="630" spans="1:10" s="16" customFormat="1" ht="15" x14ac:dyDescent="0.25">
      <c r="A630" s="48">
        <v>61</v>
      </c>
      <c r="B630" s="48" t="s">
        <v>82</v>
      </c>
      <c r="C630" s="48">
        <v>636</v>
      </c>
      <c r="D630" s="48">
        <v>203</v>
      </c>
      <c r="E630" s="48">
        <v>216</v>
      </c>
      <c r="F630" s="48">
        <v>217</v>
      </c>
      <c r="H630" s="16" t="str">
        <f t="shared" ref="H630:H631" si="80">CONCATENATE("Grade 4 Girls ", B630)</f>
        <v>Grade 4 Girls Edmonton Khalsa B</v>
      </c>
      <c r="I630" s="16">
        <f>COUNTIF('Point Totals by Grade-Gender'!A:A, 'Team Points Summary'!H630)</f>
        <v>1</v>
      </c>
      <c r="J630" s="16" t="str">
        <f t="shared" ref="J630:J631" si="81">IF(I630 = 0, "MISSING", "")</f>
        <v/>
      </c>
    </row>
    <row r="631" spans="1:10" s="16" customFormat="1" ht="15" x14ac:dyDescent="0.25">
      <c r="A631" s="48">
        <v>62</v>
      </c>
      <c r="B631" s="48" t="s">
        <v>317</v>
      </c>
      <c r="C631" s="48">
        <v>649</v>
      </c>
      <c r="D631" s="48">
        <v>199</v>
      </c>
      <c r="E631" s="48">
        <v>223</v>
      </c>
      <c r="F631" s="48">
        <v>227</v>
      </c>
      <c r="H631" s="16" t="str">
        <f t="shared" si="80"/>
        <v>Grade 4 Girls Soraya Hafez C</v>
      </c>
      <c r="I631" s="16">
        <f>COUNTIF('Point Totals by Grade-Gender'!A:A, 'Team Points Summary'!H631)</f>
        <v>1</v>
      </c>
      <c r="J631" s="16" t="str">
        <f t="shared" si="81"/>
        <v/>
      </c>
    </row>
    <row r="632" spans="1:10" s="16" customFormat="1" x14ac:dyDescent="0.2">
      <c r="C632" s="16">
        <f>SUM(C570:C631)</f>
        <v>20339</v>
      </c>
      <c r="H632" s="1" t="s">
        <v>31</v>
      </c>
      <c r="I632" s="16">
        <f>COUNTIF('Point Totals by Grade-Gender'!A:A, 'Team Points Summary'!H632)</f>
        <v>1</v>
      </c>
      <c r="J632" s="16" t="str">
        <f t="shared" ref="J632:J723" si="82">IF(I632 = 0, "MISSING", "")</f>
        <v/>
      </c>
    </row>
    <row r="633" spans="1:10" s="16" customFormat="1" x14ac:dyDescent="0.2"/>
    <row r="634" spans="1:10" s="16" customFormat="1" x14ac:dyDescent="0.2">
      <c r="A634" s="1" t="s">
        <v>275</v>
      </c>
    </row>
    <row r="635" spans="1:10" s="16" customFormat="1" ht="15" x14ac:dyDescent="0.25">
      <c r="A635" s="49">
        <v>1</v>
      </c>
      <c r="B635" s="49" t="s">
        <v>95</v>
      </c>
      <c r="C635" s="49">
        <v>35</v>
      </c>
      <c r="D635" s="49">
        <v>3</v>
      </c>
      <c r="E635" s="49">
        <v>10</v>
      </c>
      <c r="F635" s="49">
        <v>22</v>
      </c>
      <c r="H635" s="16" t="str">
        <f>CONCATENATE("Grade 4 Boys ", B635)</f>
        <v>Grade 4 Boys Laurier Heights A</v>
      </c>
      <c r="I635" s="16">
        <f>COUNTIF('Point Totals by Grade-Gender'!A:A, 'Team Points Summary'!H635)</f>
        <v>1</v>
      </c>
      <c r="J635" s="16" t="str">
        <f t="shared" si="82"/>
        <v/>
      </c>
    </row>
    <row r="636" spans="1:10" s="16" customFormat="1" ht="15" x14ac:dyDescent="0.25">
      <c r="A636" s="49">
        <v>2</v>
      </c>
      <c r="B636" s="49" t="s">
        <v>166</v>
      </c>
      <c r="C636" s="49">
        <v>53</v>
      </c>
      <c r="D636" s="49">
        <v>11</v>
      </c>
      <c r="E636" s="49">
        <v>12</v>
      </c>
      <c r="F636" s="49">
        <v>30</v>
      </c>
      <c r="H636" s="16" t="str">
        <f t="shared" ref="H636:H642" si="83">CONCATENATE("Grade 4 Boys ", B636)</f>
        <v>Grade 4 Boys Donald R. Getty A</v>
      </c>
      <c r="I636" s="16">
        <f>COUNTIF('Point Totals by Grade-Gender'!A:A, 'Team Points Summary'!H636)</f>
        <v>1</v>
      </c>
      <c r="J636" s="16" t="str">
        <f t="shared" si="82"/>
        <v/>
      </c>
    </row>
    <row r="637" spans="1:10" s="16" customFormat="1" ht="15" x14ac:dyDescent="0.25">
      <c r="A637" s="49">
        <v>3</v>
      </c>
      <c r="B637" s="49" t="s">
        <v>137</v>
      </c>
      <c r="C637" s="49">
        <v>72</v>
      </c>
      <c r="D637" s="49">
        <v>9</v>
      </c>
      <c r="E637" s="49">
        <v>17</v>
      </c>
      <c r="F637" s="49">
        <v>46</v>
      </c>
      <c r="H637" s="16" t="str">
        <f t="shared" si="83"/>
        <v>Grade 4 Boys Belgravia A</v>
      </c>
      <c r="I637" s="16">
        <f>COUNTIF('Point Totals by Grade-Gender'!A:A, 'Team Points Summary'!H637)</f>
        <v>1</v>
      </c>
      <c r="J637" s="16" t="str">
        <f t="shared" si="82"/>
        <v/>
      </c>
    </row>
    <row r="638" spans="1:10" s="16" customFormat="1" ht="15" x14ac:dyDescent="0.25">
      <c r="A638" s="49">
        <v>4</v>
      </c>
      <c r="B638" s="49" t="s">
        <v>71</v>
      </c>
      <c r="C638" s="49">
        <v>76</v>
      </c>
      <c r="D638" s="49">
        <v>20</v>
      </c>
      <c r="E638" s="49">
        <v>21</v>
      </c>
      <c r="F638" s="49">
        <v>35</v>
      </c>
      <c r="H638" s="16" t="str">
        <f t="shared" si="83"/>
        <v>Grade 4 Boys Earl Buxton A</v>
      </c>
      <c r="I638" s="16">
        <f>COUNTIF('Point Totals by Grade-Gender'!A:A, 'Team Points Summary'!H638)</f>
        <v>1</v>
      </c>
      <c r="J638" s="16" t="str">
        <f t="shared" si="82"/>
        <v/>
      </c>
    </row>
    <row r="639" spans="1:10" s="16" customFormat="1" ht="15" x14ac:dyDescent="0.25">
      <c r="A639" s="49">
        <v>5</v>
      </c>
      <c r="B639" s="49" t="s">
        <v>103</v>
      </c>
      <c r="C639" s="49">
        <v>90</v>
      </c>
      <c r="D639" s="49">
        <v>24</v>
      </c>
      <c r="E639" s="49">
        <v>26</v>
      </c>
      <c r="F639" s="49">
        <v>40</v>
      </c>
      <c r="H639" s="16" t="str">
        <f t="shared" si="83"/>
        <v>Grade 4 Boys Riverdale A</v>
      </c>
      <c r="I639" s="16">
        <f>COUNTIF('Point Totals by Grade-Gender'!A:A, 'Team Points Summary'!H639)</f>
        <v>1</v>
      </c>
      <c r="J639" s="16" t="str">
        <f t="shared" si="82"/>
        <v/>
      </c>
    </row>
    <row r="640" spans="1:10" s="16" customFormat="1" ht="15" x14ac:dyDescent="0.25">
      <c r="A640" s="49">
        <v>6</v>
      </c>
      <c r="B640" s="49" t="s">
        <v>58</v>
      </c>
      <c r="C640" s="49">
        <v>93</v>
      </c>
      <c r="D640" s="49">
        <v>4</v>
      </c>
      <c r="E640" s="49">
        <v>18</v>
      </c>
      <c r="F640" s="49">
        <v>71</v>
      </c>
      <c r="H640" s="16" t="str">
        <f t="shared" si="83"/>
        <v>Grade 4 Boys Rio Terrace A</v>
      </c>
      <c r="I640" s="16">
        <f>COUNTIF('Point Totals by Grade-Gender'!A:A, 'Team Points Summary'!H640)</f>
        <v>1</v>
      </c>
      <c r="J640" s="16" t="str">
        <f t="shared" si="82"/>
        <v/>
      </c>
    </row>
    <row r="641" spans="1:10" s="16" customFormat="1" ht="15" x14ac:dyDescent="0.25">
      <c r="A641" s="49">
        <v>7</v>
      </c>
      <c r="B641" s="49" t="s">
        <v>96</v>
      </c>
      <c r="C641" s="49">
        <v>104</v>
      </c>
      <c r="D641" s="49">
        <v>33</v>
      </c>
      <c r="E641" s="49">
        <v>34</v>
      </c>
      <c r="F641" s="49">
        <v>37</v>
      </c>
      <c r="H641" s="16" t="str">
        <f t="shared" si="83"/>
        <v>Grade 4 Boys Laurier Heights B</v>
      </c>
      <c r="I641" s="16">
        <f>COUNTIF('Point Totals by Grade-Gender'!A:A, 'Team Points Summary'!H641)</f>
        <v>1</v>
      </c>
      <c r="J641" s="16" t="str">
        <f t="shared" si="82"/>
        <v/>
      </c>
    </row>
    <row r="642" spans="1:10" s="16" customFormat="1" ht="15" x14ac:dyDescent="0.25">
      <c r="A642" s="49">
        <v>8</v>
      </c>
      <c r="B642" s="49" t="s">
        <v>101</v>
      </c>
      <c r="C642" s="49">
        <v>106</v>
      </c>
      <c r="D642" s="49">
        <v>1</v>
      </c>
      <c r="E642" s="49">
        <v>50</v>
      </c>
      <c r="F642" s="49">
        <v>55</v>
      </c>
      <c r="H642" s="16" t="str">
        <f t="shared" si="83"/>
        <v>Grade 4 Boys Donnan A</v>
      </c>
      <c r="I642" s="16">
        <f>COUNTIF('Point Totals by Grade-Gender'!A:A, 'Team Points Summary'!H642)</f>
        <v>1</v>
      </c>
      <c r="J642" s="16" t="str">
        <f t="shared" si="82"/>
        <v/>
      </c>
    </row>
    <row r="643" spans="1:10" s="16" customFormat="1" ht="15" x14ac:dyDescent="0.25">
      <c r="A643" s="49">
        <v>9</v>
      </c>
      <c r="B643" s="49" t="s">
        <v>77</v>
      </c>
      <c r="C643" s="49">
        <v>108</v>
      </c>
      <c r="D643" s="49">
        <v>16</v>
      </c>
      <c r="E643" s="49">
        <v>43</v>
      </c>
      <c r="F643" s="49">
        <v>49</v>
      </c>
      <c r="H643" s="16" t="str">
        <f t="shared" ref="H643:H667" si="84">CONCATENATE("Grade 4 Boys ", B643)</f>
        <v>Grade 4 Boys Patricia Heights A</v>
      </c>
      <c r="I643" s="16">
        <f>COUNTIF('Point Totals by Grade-Gender'!A:A, 'Team Points Summary'!H643)</f>
        <v>1</v>
      </c>
      <c r="J643" s="16" t="str">
        <f t="shared" si="82"/>
        <v/>
      </c>
    </row>
    <row r="644" spans="1:10" s="16" customFormat="1" ht="15" x14ac:dyDescent="0.25">
      <c r="A644" s="49">
        <v>10</v>
      </c>
      <c r="B644" s="49" t="s">
        <v>62</v>
      </c>
      <c r="C644" s="49">
        <v>109</v>
      </c>
      <c r="D644" s="49">
        <v>23</v>
      </c>
      <c r="E644" s="49">
        <v>39</v>
      </c>
      <c r="F644" s="49">
        <v>47</v>
      </c>
      <c r="H644" s="16" t="str">
        <f t="shared" si="84"/>
        <v>Grade 4 Boys Holyrood A</v>
      </c>
      <c r="I644" s="16">
        <f>COUNTIF('Point Totals by Grade-Gender'!A:A, 'Team Points Summary'!H644)</f>
        <v>1</v>
      </c>
      <c r="J644" s="16" t="str">
        <f t="shared" si="82"/>
        <v/>
      </c>
    </row>
    <row r="645" spans="1:10" s="16" customFormat="1" ht="15" x14ac:dyDescent="0.25">
      <c r="A645" s="49">
        <v>11</v>
      </c>
      <c r="B645" s="49" t="s">
        <v>168</v>
      </c>
      <c r="C645" s="49">
        <v>120</v>
      </c>
      <c r="D645" s="49">
        <v>25</v>
      </c>
      <c r="E645" s="49">
        <v>31</v>
      </c>
      <c r="F645" s="49">
        <v>64</v>
      </c>
      <c r="H645" s="16" t="str">
        <f t="shared" si="84"/>
        <v>Grade 4 Boys King Edward A</v>
      </c>
      <c r="I645" s="16">
        <f>COUNTIF('Point Totals by Grade-Gender'!A:A, 'Team Points Summary'!H645)</f>
        <v>1</v>
      </c>
      <c r="J645" s="16" t="str">
        <f t="shared" si="82"/>
        <v/>
      </c>
    </row>
    <row r="646" spans="1:10" s="16" customFormat="1" ht="15" x14ac:dyDescent="0.25">
      <c r="A646" s="49">
        <v>12</v>
      </c>
      <c r="B646" s="49" t="s">
        <v>85</v>
      </c>
      <c r="C646" s="49">
        <v>145</v>
      </c>
      <c r="D646" s="49">
        <v>19</v>
      </c>
      <c r="E646" s="49">
        <v>57</v>
      </c>
      <c r="F646" s="49">
        <v>69</v>
      </c>
      <c r="H646" s="16" t="str">
        <f t="shared" si="84"/>
        <v>Grade 4 Boys Westbrook A</v>
      </c>
      <c r="I646" s="16">
        <f>COUNTIF('Point Totals by Grade-Gender'!A:A, 'Team Points Summary'!H646)</f>
        <v>1</v>
      </c>
      <c r="J646" s="16" t="str">
        <f t="shared" si="82"/>
        <v/>
      </c>
    </row>
    <row r="647" spans="1:10" s="16" customFormat="1" ht="15" x14ac:dyDescent="0.25">
      <c r="A647" s="49">
        <v>13</v>
      </c>
      <c r="B647" s="49" t="s">
        <v>78</v>
      </c>
      <c r="C647" s="49">
        <v>151</v>
      </c>
      <c r="D647" s="49">
        <v>14</v>
      </c>
      <c r="E647" s="49">
        <v>36</v>
      </c>
      <c r="F647" s="49">
        <v>101</v>
      </c>
      <c r="H647" s="16" t="str">
        <f t="shared" si="84"/>
        <v>Grade 4 Boys Centennial A</v>
      </c>
      <c r="I647" s="16">
        <f>COUNTIF('Point Totals by Grade-Gender'!A:A, 'Team Points Summary'!H647)</f>
        <v>1</v>
      </c>
      <c r="J647" s="16" t="str">
        <f t="shared" si="82"/>
        <v/>
      </c>
    </row>
    <row r="648" spans="1:10" s="16" customFormat="1" ht="15" x14ac:dyDescent="0.25">
      <c r="A648" s="49">
        <v>14</v>
      </c>
      <c r="B648" s="49" t="s">
        <v>76</v>
      </c>
      <c r="C648" s="49">
        <v>177</v>
      </c>
      <c r="D648" s="49">
        <v>51</v>
      </c>
      <c r="E648" s="49">
        <v>54</v>
      </c>
      <c r="F648" s="49">
        <v>72</v>
      </c>
      <c r="H648" s="16" t="str">
        <f t="shared" si="84"/>
        <v>Grade 4 Boys Earl Buxton B</v>
      </c>
      <c r="I648" s="16">
        <f>COUNTIF('Point Totals by Grade-Gender'!A:A, 'Team Points Summary'!H648)</f>
        <v>1</v>
      </c>
      <c r="J648" s="16" t="str">
        <f t="shared" si="82"/>
        <v/>
      </c>
    </row>
    <row r="649" spans="1:10" s="16" customFormat="1" ht="15" x14ac:dyDescent="0.25">
      <c r="A649" s="49">
        <v>15</v>
      </c>
      <c r="B649" s="49" t="s">
        <v>294</v>
      </c>
      <c r="C649" s="49">
        <v>178</v>
      </c>
      <c r="D649" s="49">
        <v>44</v>
      </c>
      <c r="E649" s="49">
        <v>58</v>
      </c>
      <c r="F649" s="49">
        <v>76</v>
      </c>
      <c r="H649" s="16" t="str">
        <f t="shared" si="84"/>
        <v>Grade 4 Boys Riverdale B</v>
      </c>
      <c r="I649" s="16">
        <f>COUNTIF('Point Totals by Grade-Gender'!A:A, 'Team Points Summary'!H649)</f>
        <v>1</v>
      </c>
      <c r="J649" s="16" t="str">
        <f t="shared" si="82"/>
        <v/>
      </c>
    </row>
    <row r="650" spans="1:10" s="16" customFormat="1" ht="15" x14ac:dyDescent="0.25">
      <c r="A650" s="49">
        <v>16</v>
      </c>
      <c r="B650" s="49" t="s">
        <v>56</v>
      </c>
      <c r="C650" s="49">
        <v>187</v>
      </c>
      <c r="D650" s="49">
        <v>56</v>
      </c>
      <c r="E650" s="49">
        <v>65</v>
      </c>
      <c r="F650" s="49">
        <v>66</v>
      </c>
      <c r="H650" s="16" t="str">
        <f t="shared" si="84"/>
        <v>Grade 4 Boys Windsor Park A</v>
      </c>
      <c r="I650" s="16">
        <f>COUNTIF('Point Totals by Grade-Gender'!A:A, 'Team Points Summary'!H650)</f>
        <v>1</v>
      </c>
      <c r="J650" s="16" t="str">
        <f t="shared" si="82"/>
        <v/>
      </c>
    </row>
    <row r="651" spans="1:10" s="16" customFormat="1" ht="15" x14ac:dyDescent="0.25">
      <c r="A651" s="49">
        <v>17</v>
      </c>
      <c r="B651" s="49" t="s">
        <v>288</v>
      </c>
      <c r="C651" s="49">
        <v>198</v>
      </c>
      <c r="D651" s="49">
        <v>41</v>
      </c>
      <c r="E651" s="49">
        <v>59</v>
      </c>
      <c r="F651" s="49">
        <v>98</v>
      </c>
      <c r="H651" s="16" t="str">
        <f t="shared" si="84"/>
        <v>Grade 4 Boys Laurier Heights C</v>
      </c>
      <c r="I651" s="16">
        <f>COUNTIF('Point Totals by Grade-Gender'!A:A, 'Team Points Summary'!H651)</f>
        <v>1</v>
      </c>
      <c r="J651" s="16" t="str">
        <f t="shared" si="82"/>
        <v/>
      </c>
    </row>
    <row r="652" spans="1:10" s="16" customFormat="1" ht="15" x14ac:dyDescent="0.25">
      <c r="A652" s="49">
        <v>18</v>
      </c>
      <c r="B652" s="49" t="s">
        <v>138</v>
      </c>
      <c r="C652" s="49">
        <v>219</v>
      </c>
      <c r="D652" s="49">
        <v>61</v>
      </c>
      <c r="E652" s="49">
        <v>63</v>
      </c>
      <c r="F652" s="49">
        <v>95</v>
      </c>
      <c r="H652" s="16" t="str">
        <f t="shared" si="84"/>
        <v>Grade 4 Boys Ellerslie Campus A</v>
      </c>
      <c r="I652" s="16">
        <f>COUNTIF('Point Totals by Grade-Gender'!A:A, 'Team Points Summary'!H652)</f>
        <v>1</v>
      </c>
      <c r="J652" s="16" t="str">
        <f t="shared" si="82"/>
        <v/>
      </c>
    </row>
    <row r="653" spans="1:10" s="16" customFormat="1" ht="15" x14ac:dyDescent="0.25">
      <c r="A653" s="49">
        <v>19</v>
      </c>
      <c r="B653" s="49" t="s">
        <v>122</v>
      </c>
      <c r="C653" s="49">
        <v>245</v>
      </c>
      <c r="D653" s="49">
        <v>45</v>
      </c>
      <c r="E653" s="49">
        <v>89</v>
      </c>
      <c r="F653" s="49">
        <v>111</v>
      </c>
      <c r="H653" s="16" t="str">
        <f t="shared" si="84"/>
        <v>Grade 4 Boys Shauna May Seneca A</v>
      </c>
      <c r="I653" s="16">
        <f>COUNTIF('Point Totals by Grade-Gender'!A:A, 'Team Points Summary'!H653)</f>
        <v>1</v>
      </c>
      <c r="J653" s="16" t="str">
        <f t="shared" si="82"/>
        <v/>
      </c>
    </row>
    <row r="654" spans="1:10" s="16" customFormat="1" ht="15" x14ac:dyDescent="0.25">
      <c r="A654" s="49">
        <v>20</v>
      </c>
      <c r="B654" s="49" t="s">
        <v>280</v>
      </c>
      <c r="C654" s="49">
        <v>246</v>
      </c>
      <c r="D654" s="49">
        <v>62</v>
      </c>
      <c r="E654" s="49">
        <v>91</v>
      </c>
      <c r="F654" s="49">
        <v>93</v>
      </c>
      <c r="H654" s="16" t="str">
        <f t="shared" si="84"/>
        <v>Grade 4 Boys Holyrood B</v>
      </c>
      <c r="I654" s="16">
        <f>COUNTIF('Point Totals by Grade-Gender'!A:A, 'Team Points Summary'!H654)</f>
        <v>1</v>
      </c>
      <c r="J654" s="16" t="str">
        <f t="shared" si="82"/>
        <v/>
      </c>
    </row>
    <row r="655" spans="1:10" s="16" customFormat="1" ht="15" x14ac:dyDescent="0.25">
      <c r="A655" s="49">
        <v>21</v>
      </c>
      <c r="B655" s="49" t="s">
        <v>311</v>
      </c>
      <c r="C655" s="49">
        <v>260</v>
      </c>
      <c r="D655" s="49">
        <v>74</v>
      </c>
      <c r="E655" s="49">
        <v>84</v>
      </c>
      <c r="F655" s="49">
        <v>102</v>
      </c>
      <c r="H655" s="16" t="str">
        <f t="shared" si="84"/>
        <v>Grade 4 Boys Richard Secord A</v>
      </c>
      <c r="I655" s="16">
        <f>COUNTIF('Point Totals by Grade-Gender'!A:A, 'Team Points Summary'!H655)</f>
        <v>1</v>
      </c>
      <c r="J655" s="16" t="str">
        <f t="shared" si="82"/>
        <v/>
      </c>
    </row>
    <row r="656" spans="1:10" s="16" customFormat="1" ht="15" x14ac:dyDescent="0.25">
      <c r="A656" s="49">
        <v>22</v>
      </c>
      <c r="B656" s="49" t="s">
        <v>310</v>
      </c>
      <c r="C656" s="49">
        <v>282</v>
      </c>
      <c r="D656" s="49">
        <v>73</v>
      </c>
      <c r="E656" s="49">
        <v>90</v>
      </c>
      <c r="F656" s="49">
        <v>119</v>
      </c>
      <c r="H656" s="16" t="str">
        <f t="shared" si="84"/>
        <v>Grade 4 Boys Caledonia Park A</v>
      </c>
      <c r="I656" s="16">
        <f>COUNTIF('Point Totals by Grade-Gender'!A:A, 'Team Points Summary'!H656)</f>
        <v>1</v>
      </c>
      <c r="J656" s="16" t="str">
        <f t="shared" si="82"/>
        <v/>
      </c>
    </row>
    <row r="657" spans="1:10" s="16" customFormat="1" ht="15" x14ac:dyDescent="0.25">
      <c r="A657" s="49">
        <v>23</v>
      </c>
      <c r="B657" s="49" t="s">
        <v>81</v>
      </c>
      <c r="C657" s="49">
        <v>283</v>
      </c>
      <c r="D657" s="49">
        <v>80</v>
      </c>
      <c r="E657" s="49">
        <v>87</v>
      </c>
      <c r="F657" s="49">
        <v>116</v>
      </c>
      <c r="H657" s="16" t="str">
        <f t="shared" si="84"/>
        <v>Grade 4 Boys Earl Buxton C</v>
      </c>
      <c r="I657" s="16">
        <f>COUNTIF('Point Totals by Grade-Gender'!A:A, 'Team Points Summary'!H657)</f>
        <v>1</v>
      </c>
      <c r="J657" s="16" t="str">
        <f t="shared" si="82"/>
        <v/>
      </c>
    </row>
    <row r="658" spans="1:10" s="16" customFormat="1" ht="15" x14ac:dyDescent="0.25">
      <c r="A658" s="49">
        <v>24</v>
      </c>
      <c r="B658" s="49" t="s">
        <v>61</v>
      </c>
      <c r="C658" s="49">
        <v>290</v>
      </c>
      <c r="D658" s="49">
        <v>70</v>
      </c>
      <c r="E658" s="49">
        <v>77</v>
      </c>
      <c r="F658" s="49">
        <v>143</v>
      </c>
      <c r="H658" s="16" t="str">
        <f t="shared" si="84"/>
        <v>Grade 4 Boys Windsor Park B</v>
      </c>
      <c r="I658" s="16">
        <f>COUNTIF('Point Totals by Grade-Gender'!A:A, 'Team Points Summary'!H658)</f>
        <v>1</v>
      </c>
      <c r="J658" s="16" t="str">
        <f t="shared" si="82"/>
        <v/>
      </c>
    </row>
    <row r="659" spans="1:10" s="16" customFormat="1" ht="15" x14ac:dyDescent="0.25">
      <c r="A659" s="49">
        <v>25</v>
      </c>
      <c r="B659" s="49" t="s">
        <v>65</v>
      </c>
      <c r="C659" s="49">
        <v>302</v>
      </c>
      <c r="D659" s="49">
        <v>81</v>
      </c>
      <c r="E659" s="49">
        <v>82</v>
      </c>
      <c r="F659" s="49">
        <v>139</v>
      </c>
      <c r="H659" s="16" t="str">
        <f t="shared" si="84"/>
        <v>Grade 4 Boys Rio Terrace B</v>
      </c>
      <c r="I659" s="16">
        <f>COUNTIF('Point Totals by Grade-Gender'!A:A, 'Team Points Summary'!H659)</f>
        <v>1</v>
      </c>
      <c r="J659" s="16" t="str">
        <f t="shared" si="82"/>
        <v/>
      </c>
    </row>
    <row r="660" spans="1:10" s="16" customFormat="1" ht="15" x14ac:dyDescent="0.25">
      <c r="A660" s="49">
        <v>26</v>
      </c>
      <c r="B660" s="49" t="s">
        <v>309</v>
      </c>
      <c r="C660" s="49">
        <v>307</v>
      </c>
      <c r="D660" s="49">
        <v>75</v>
      </c>
      <c r="E660" s="49">
        <v>97</v>
      </c>
      <c r="F660" s="49">
        <v>135</v>
      </c>
      <c r="H660" s="16" t="str">
        <f t="shared" si="84"/>
        <v>Grade 4 Boys Donnan B</v>
      </c>
      <c r="I660" s="16">
        <f>COUNTIF('Point Totals by Grade-Gender'!A:A, 'Team Points Summary'!H660)</f>
        <v>1</v>
      </c>
      <c r="J660" s="16" t="str">
        <f t="shared" si="82"/>
        <v/>
      </c>
    </row>
    <row r="661" spans="1:10" s="16" customFormat="1" ht="15" x14ac:dyDescent="0.25">
      <c r="A661" s="49">
        <v>27</v>
      </c>
      <c r="B661" s="49" t="s">
        <v>67</v>
      </c>
      <c r="C661" s="49">
        <v>308</v>
      </c>
      <c r="D661" s="49">
        <v>6</v>
      </c>
      <c r="E661" s="49">
        <v>150</v>
      </c>
      <c r="F661" s="49">
        <v>152</v>
      </c>
      <c r="H661" s="16" t="str">
        <f t="shared" si="84"/>
        <v>Grade 4 Boys Uncas A</v>
      </c>
      <c r="I661" s="16">
        <f>COUNTIF('Point Totals by Grade-Gender'!A:A, 'Team Points Summary'!H661)</f>
        <v>1</v>
      </c>
      <c r="J661" s="16" t="str">
        <f t="shared" si="82"/>
        <v/>
      </c>
    </row>
    <row r="662" spans="1:10" s="16" customFormat="1" ht="15" x14ac:dyDescent="0.25">
      <c r="A662" s="49">
        <v>28</v>
      </c>
      <c r="B662" s="49" t="s">
        <v>57</v>
      </c>
      <c r="C662" s="49">
        <v>313</v>
      </c>
      <c r="D662" s="49">
        <v>28</v>
      </c>
      <c r="E662" s="49">
        <v>134</v>
      </c>
      <c r="F662" s="49">
        <v>151</v>
      </c>
      <c r="H662" s="16" t="str">
        <f t="shared" si="84"/>
        <v>Grade 4 Boys Brookside A</v>
      </c>
      <c r="I662" s="16">
        <f>COUNTIF('Point Totals by Grade-Gender'!A:A, 'Team Points Summary'!H662)</f>
        <v>1</v>
      </c>
      <c r="J662" s="16" t="str">
        <f t="shared" si="82"/>
        <v/>
      </c>
    </row>
    <row r="663" spans="1:10" s="16" customFormat="1" ht="15" x14ac:dyDescent="0.25">
      <c r="A663" s="49">
        <v>29</v>
      </c>
      <c r="B663" s="49" t="s">
        <v>289</v>
      </c>
      <c r="C663" s="49">
        <v>317</v>
      </c>
      <c r="D663" s="49">
        <v>104</v>
      </c>
      <c r="E663" s="49">
        <v>105</v>
      </c>
      <c r="F663" s="49">
        <v>108</v>
      </c>
      <c r="H663" s="16" t="str">
        <f t="shared" si="84"/>
        <v>Grade 4 Boys Laurier Heights D</v>
      </c>
      <c r="I663" s="16">
        <f>COUNTIF('Point Totals by Grade-Gender'!A:A, 'Team Points Summary'!H663)</f>
        <v>1</v>
      </c>
      <c r="J663" s="16" t="str">
        <f t="shared" si="82"/>
        <v/>
      </c>
    </row>
    <row r="664" spans="1:10" s="16" customFormat="1" ht="15" x14ac:dyDescent="0.25">
      <c r="A664" s="49">
        <v>30</v>
      </c>
      <c r="B664" s="49" t="s">
        <v>80</v>
      </c>
      <c r="C664" s="49">
        <v>326</v>
      </c>
      <c r="D664" s="49">
        <v>106</v>
      </c>
      <c r="E664" s="49">
        <v>107</v>
      </c>
      <c r="F664" s="49">
        <v>113</v>
      </c>
      <c r="H664" s="16" t="str">
        <f t="shared" si="84"/>
        <v>Grade 4 Boys Centennial B</v>
      </c>
      <c r="I664" s="16">
        <f>COUNTIF('Point Totals by Grade-Gender'!A:A, 'Team Points Summary'!H664)</f>
        <v>1</v>
      </c>
      <c r="J664" s="16" t="str">
        <f t="shared" si="82"/>
        <v/>
      </c>
    </row>
    <row r="665" spans="1:10" s="16" customFormat="1" ht="15" x14ac:dyDescent="0.25">
      <c r="A665" s="49">
        <v>31</v>
      </c>
      <c r="B665" s="49" t="s">
        <v>177</v>
      </c>
      <c r="C665" s="49">
        <v>340</v>
      </c>
      <c r="D665" s="49">
        <v>79</v>
      </c>
      <c r="E665" s="49">
        <v>130</v>
      </c>
      <c r="F665" s="49">
        <v>131</v>
      </c>
      <c r="H665" s="16" t="str">
        <f t="shared" si="84"/>
        <v>Grade 4 Boys King Edward B</v>
      </c>
      <c r="I665" s="16">
        <f>COUNTIF('Point Totals by Grade-Gender'!A:A, 'Team Points Summary'!H665)</f>
        <v>1</v>
      </c>
      <c r="J665" s="16" t="str">
        <f t="shared" si="82"/>
        <v/>
      </c>
    </row>
    <row r="666" spans="1:10" s="16" customFormat="1" ht="15" x14ac:dyDescent="0.25">
      <c r="A666" s="49">
        <v>32</v>
      </c>
      <c r="B666" s="49" t="s">
        <v>88</v>
      </c>
      <c r="C666" s="49">
        <v>349</v>
      </c>
      <c r="D666" s="49">
        <v>52</v>
      </c>
      <c r="E666" s="49">
        <v>138</v>
      </c>
      <c r="F666" s="49">
        <v>159</v>
      </c>
      <c r="H666" s="16" t="str">
        <f t="shared" si="84"/>
        <v>Grade 4 Boys Kameyosek A</v>
      </c>
      <c r="I666" s="16">
        <f>COUNTIF('Point Totals by Grade-Gender'!A:A, 'Team Points Summary'!H666)</f>
        <v>1</v>
      </c>
      <c r="J666" s="16" t="str">
        <f t="shared" si="82"/>
        <v/>
      </c>
    </row>
    <row r="667" spans="1:10" s="16" customFormat="1" ht="15" x14ac:dyDescent="0.25">
      <c r="A667" s="49">
        <v>33</v>
      </c>
      <c r="B667" s="49" t="s">
        <v>79</v>
      </c>
      <c r="C667" s="49">
        <v>354</v>
      </c>
      <c r="D667" s="49">
        <v>96</v>
      </c>
      <c r="E667" s="49">
        <v>109</v>
      </c>
      <c r="F667" s="49">
        <v>149</v>
      </c>
      <c r="H667" s="16" t="str">
        <f t="shared" si="84"/>
        <v>Grade 4 Boys Edmonton Khalsa A</v>
      </c>
      <c r="I667" s="16">
        <f>COUNTIF('Point Totals by Grade-Gender'!A:A, 'Team Points Summary'!H667)</f>
        <v>1</v>
      </c>
      <c r="J667" s="16" t="str">
        <f t="shared" si="82"/>
        <v/>
      </c>
    </row>
    <row r="668" spans="1:10" s="16" customFormat="1" ht="15" x14ac:dyDescent="0.25">
      <c r="A668" s="49">
        <v>34</v>
      </c>
      <c r="B668" s="49" t="s">
        <v>83</v>
      </c>
      <c r="C668" s="49">
        <v>359</v>
      </c>
      <c r="D668" s="49">
        <v>118</v>
      </c>
      <c r="E668" s="49">
        <v>120</v>
      </c>
      <c r="F668" s="49">
        <v>121</v>
      </c>
      <c r="H668" s="16" t="str">
        <f t="shared" ref="H668:H672" si="85">CONCATENATE("Grade 4 Boys ", B668)</f>
        <v>Grade 4 Boys Earl Buxton D</v>
      </c>
      <c r="I668" s="16">
        <f>COUNTIF('Point Totals by Grade-Gender'!A:A, 'Team Points Summary'!H668)</f>
        <v>1</v>
      </c>
      <c r="J668" s="16" t="str">
        <f t="shared" ref="J668:J672" si="86">IF(I668 = 0, "MISSING", "")</f>
        <v/>
      </c>
    </row>
    <row r="669" spans="1:10" s="16" customFormat="1" ht="15" x14ac:dyDescent="0.25">
      <c r="A669" s="49">
        <v>35</v>
      </c>
      <c r="B669" s="49" t="s">
        <v>55</v>
      </c>
      <c r="C669" s="49">
        <v>366</v>
      </c>
      <c r="D669" s="49">
        <v>88</v>
      </c>
      <c r="E669" s="49">
        <v>125</v>
      </c>
      <c r="F669" s="49">
        <v>153</v>
      </c>
      <c r="H669" s="16" t="str">
        <f t="shared" si="85"/>
        <v>Grade 4 Boys George P. Nicholson A</v>
      </c>
      <c r="I669" s="16">
        <f>COUNTIF('Point Totals by Grade-Gender'!A:A, 'Team Points Summary'!H669)</f>
        <v>1</v>
      </c>
      <c r="J669" s="16" t="str">
        <f t="shared" si="86"/>
        <v/>
      </c>
    </row>
    <row r="670" spans="1:10" s="16" customFormat="1" ht="15" x14ac:dyDescent="0.25">
      <c r="A670" s="49">
        <v>36</v>
      </c>
      <c r="B670" s="49" t="s">
        <v>299</v>
      </c>
      <c r="C670" s="49">
        <v>379</v>
      </c>
      <c r="D670" s="49">
        <v>122</v>
      </c>
      <c r="E670" s="49">
        <v>124</v>
      </c>
      <c r="F670" s="49">
        <v>133</v>
      </c>
      <c r="H670" s="16" t="str">
        <f t="shared" si="85"/>
        <v>Grade 4 Boys Earl Buxton E</v>
      </c>
      <c r="I670" s="16">
        <f>COUNTIF('Point Totals by Grade-Gender'!A:A, 'Team Points Summary'!H670)</f>
        <v>1</v>
      </c>
      <c r="J670" s="16" t="str">
        <f t="shared" si="86"/>
        <v/>
      </c>
    </row>
    <row r="671" spans="1:10" s="16" customFormat="1" ht="15" x14ac:dyDescent="0.25">
      <c r="A671" s="49">
        <v>37</v>
      </c>
      <c r="B671" s="49" t="s">
        <v>314</v>
      </c>
      <c r="C671" s="49">
        <v>390</v>
      </c>
      <c r="D671" s="49">
        <v>115</v>
      </c>
      <c r="E671" s="49">
        <v>129</v>
      </c>
      <c r="F671" s="49">
        <v>146</v>
      </c>
      <c r="H671" s="16" t="str">
        <f t="shared" si="85"/>
        <v>Grade 4 Boys Richard Secord B</v>
      </c>
      <c r="I671" s="16">
        <f>COUNTIF('Point Totals by Grade-Gender'!A:A, 'Team Points Summary'!H671)</f>
        <v>1</v>
      </c>
      <c r="J671" s="16" t="str">
        <f t="shared" si="86"/>
        <v/>
      </c>
    </row>
    <row r="672" spans="1:10" s="16" customFormat="1" ht="15" x14ac:dyDescent="0.25">
      <c r="A672" s="49">
        <v>38</v>
      </c>
      <c r="B672" s="49" t="s">
        <v>318</v>
      </c>
      <c r="C672" s="49">
        <v>462</v>
      </c>
      <c r="D672" s="49">
        <v>147</v>
      </c>
      <c r="E672" s="49">
        <v>157</v>
      </c>
      <c r="F672" s="49">
        <v>158</v>
      </c>
      <c r="H672" s="16" t="str">
        <f t="shared" si="85"/>
        <v>Grade 4 Boys Richard Secord C</v>
      </c>
      <c r="I672" s="16">
        <f>COUNTIF('Point Totals by Grade-Gender'!A:A, 'Team Points Summary'!H672)</f>
        <v>1</v>
      </c>
      <c r="J672" s="16" t="str">
        <f t="shared" si="86"/>
        <v/>
      </c>
    </row>
    <row r="673" spans="1:10" s="16" customFormat="1" x14ac:dyDescent="0.2">
      <c r="C673" s="16">
        <f>SUM(C635:C672)</f>
        <v>8699</v>
      </c>
      <c r="H673" s="1" t="s">
        <v>32</v>
      </c>
      <c r="I673" s="16">
        <f>COUNTIF('Point Totals by Grade-Gender'!A:A, 'Team Points Summary'!H673)</f>
        <v>1</v>
      </c>
      <c r="J673" s="16" t="str">
        <f t="shared" si="82"/>
        <v/>
      </c>
    </row>
    <row r="674" spans="1:10" s="16" customFormat="1" x14ac:dyDescent="0.2"/>
    <row r="675" spans="1:10" s="16" customFormat="1" x14ac:dyDescent="0.2">
      <c r="A675" s="1" t="s">
        <v>276</v>
      </c>
    </row>
    <row r="676" spans="1:10" s="16" customFormat="1" ht="15" x14ac:dyDescent="0.25">
      <c r="A676" s="50">
        <v>1</v>
      </c>
      <c r="B676" s="50" t="s">
        <v>71</v>
      </c>
      <c r="C676" s="50">
        <v>22</v>
      </c>
      <c r="D676" s="50">
        <v>6</v>
      </c>
      <c r="E676" s="50">
        <v>7</v>
      </c>
      <c r="F676" s="50">
        <v>9</v>
      </c>
      <c r="H676" s="16" t="str">
        <f>CONCATENATE("Grade 5 Girls ", B676)</f>
        <v>Grade 5 Girls Earl Buxton A</v>
      </c>
      <c r="I676" s="16">
        <f>COUNTIF('Point Totals by Grade-Gender'!A:A, 'Team Points Summary'!H676)</f>
        <v>1</v>
      </c>
      <c r="J676" s="16" t="str">
        <f t="shared" si="82"/>
        <v/>
      </c>
    </row>
    <row r="677" spans="1:10" s="16" customFormat="1" ht="15" x14ac:dyDescent="0.25">
      <c r="A677" s="50">
        <v>2</v>
      </c>
      <c r="B677" s="50" t="s">
        <v>95</v>
      </c>
      <c r="C677" s="50">
        <v>30</v>
      </c>
      <c r="D677" s="50">
        <v>8</v>
      </c>
      <c r="E677" s="50">
        <v>10</v>
      </c>
      <c r="F677" s="50">
        <v>12</v>
      </c>
      <c r="H677" s="16" t="str">
        <f t="shared" ref="H677:H714" si="87">CONCATENATE("Grade 5 Girls ", B677)</f>
        <v>Grade 5 Girls Laurier Heights A</v>
      </c>
      <c r="I677" s="16">
        <f>COUNTIF('Point Totals by Grade-Gender'!A:A, 'Team Points Summary'!H677)</f>
        <v>1</v>
      </c>
      <c r="J677" s="16" t="str">
        <f t="shared" si="82"/>
        <v/>
      </c>
    </row>
    <row r="678" spans="1:10" s="16" customFormat="1" ht="15" x14ac:dyDescent="0.25">
      <c r="A678" s="50">
        <v>3</v>
      </c>
      <c r="B678" s="50" t="s">
        <v>60</v>
      </c>
      <c r="C678" s="50">
        <v>64</v>
      </c>
      <c r="D678" s="50">
        <v>20</v>
      </c>
      <c r="E678" s="50">
        <v>21</v>
      </c>
      <c r="F678" s="50">
        <v>23</v>
      </c>
      <c r="H678" s="16" t="str">
        <f t="shared" si="87"/>
        <v>Grade 5 Girls Brander Gardens A</v>
      </c>
      <c r="I678" s="16">
        <f>COUNTIF('Point Totals by Grade-Gender'!A:A, 'Team Points Summary'!H678)</f>
        <v>1</v>
      </c>
      <c r="J678" s="16" t="str">
        <f t="shared" si="82"/>
        <v/>
      </c>
    </row>
    <row r="679" spans="1:10" s="16" customFormat="1" ht="15" x14ac:dyDescent="0.25">
      <c r="A679" s="50">
        <v>4</v>
      </c>
      <c r="B679" s="50" t="s">
        <v>124</v>
      </c>
      <c r="C679" s="50">
        <v>86</v>
      </c>
      <c r="D679" s="50">
        <v>2</v>
      </c>
      <c r="E679" s="50">
        <v>33</v>
      </c>
      <c r="F679" s="50">
        <v>51</v>
      </c>
      <c r="H679" s="16" t="str">
        <f t="shared" si="87"/>
        <v>Grade 5 Girls Mill Creek A</v>
      </c>
      <c r="I679" s="16">
        <f>COUNTIF('Point Totals by Grade-Gender'!A:A, 'Team Points Summary'!H679)</f>
        <v>1</v>
      </c>
      <c r="J679" s="16" t="str">
        <f t="shared" si="82"/>
        <v/>
      </c>
    </row>
    <row r="680" spans="1:10" s="16" customFormat="1" ht="15" x14ac:dyDescent="0.25">
      <c r="A680" s="50">
        <v>5</v>
      </c>
      <c r="B680" s="50" t="s">
        <v>96</v>
      </c>
      <c r="C680" s="50">
        <v>96</v>
      </c>
      <c r="D680" s="50">
        <v>19</v>
      </c>
      <c r="E680" s="50">
        <v>24</v>
      </c>
      <c r="F680" s="50">
        <v>53</v>
      </c>
      <c r="H680" s="16" t="str">
        <f t="shared" si="87"/>
        <v>Grade 5 Girls Laurier Heights B</v>
      </c>
      <c r="I680" s="16">
        <f>COUNTIF('Point Totals by Grade-Gender'!A:A, 'Team Points Summary'!H680)</f>
        <v>1</v>
      </c>
      <c r="J680" s="16" t="str">
        <f t="shared" si="82"/>
        <v/>
      </c>
    </row>
    <row r="681" spans="1:10" s="16" customFormat="1" ht="15" x14ac:dyDescent="0.25">
      <c r="A681" s="50">
        <v>6</v>
      </c>
      <c r="B681" s="50" t="s">
        <v>137</v>
      </c>
      <c r="C681" s="50">
        <v>97</v>
      </c>
      <c r="D681" s="50">
        <v>13</v>
      </c>
      <c r="E681" s="50">
        <v>14</v>
      </c>
      <c r="F681" s="50">
        <v>70</v>
      </c>
      <c r="H681" s="16" t="str">
        <f t="shared" si="87"/>
        <v>Grade 5 Girls Belgravia A</v>
      </c>
      <c r="I681" s="16">
        <f>COUNTIF('Point Totals by Grade-Gender'!A:A, 'Team Points Summary'!H681)</f>
        <v>1</v>
      </c>
      <c r="J681" s="16" t="str">
        <f t="shared" si="82"/>
        <v/>
      </c>
    </row>
    <row r="682" spans="1:10" s="16" customFormat="1" ht="15" x14ac:dyDescent="0.25">
      <c r="A682" s="50">
        <v>7</v>
      </c>
      <c r="B682" s="50" t="s">
        <v>327</v>
      </c>
      <c r="C682" s="50">
        <v>101</v>
      </c>
      <c r="D682" s="50">
        <v>26</v>
      </c>
      <c r="E682" s="50">
        <v>30</v>
      </c>
      <c r="F682" s="50">
        <v>45</v>
      </c>
      <c r="H682" s="16" t="str">
        <f t="shared" si="87"/>
        <v>Grade 5 Girls Constable Daniel Woodall A</v>
      </c>
      <c r="I682" s="16">
        <f>COUNTIF('Point Totals by Grade-Gender'!A:A, 'Team Points Summary'!H682)</f>
        <v>1</v>
      </c>
      <c r="J682" s="16" t="str">
        <f t="shared" si="82"/>
        <v/>
      </c>
    </row>
    <row r="683" spans="1:10" s="16" customFormat="1" ht="15" x14ac:dyDescent="0.25">
      <c r="A683" s="50">
        <v>8</v>
      </c>
      <c r="B683" s="50" t="s">
        <v>54</v>
      </c>
      <c r="C683" s="50">
        <v>102</v>
      </c>
      <c r="D683" s="50">
        <v>17</v>
      </c>
      <c r="E683" s="50">
        <v>35</v>
      </c>
      <c r="F683" s="50">
        <v>50</v>
      </c>
      <c r="H683" s="16" t="str">
        <f t="shared" si="87"/>
        <v>Grade 5 Girls Michael A. Kostek A</v>
      </c>
      <c r="I683" s="16">
        <f>COUNTIF('Point Totals by Grade-Gender'!A:A, 'Team Points Summary'!H683)</f>
        <v>1</v>
      </c>
      <c r="J683" s="16" t="str">
        <f t="shared" si="82"/>
        <v/>
      </c>
    </row>
    <row r="684" spans="1:10" s="16" customFormat="1" ht="15" x14ac:dyDescent="0.25">
      <c r="A684" s="50">
        <v>9</v>
      </c>
      <c r="B684" s="50" t="s">
        <v>122</v>
      </c>
      <c r="C684" s="50">
        <v>111</v>
      </c>
      <c r="D684" s="50">
        <v>25</v>
      </c>
      <c r="E684" s="50">
        <v>42</v>
      </c>
      <c r="F684" s="50">
        <v>44</v>
      </c>
      <c r="H684" s="16" t="str">
        <f t="shared" ref="H684:H710" si="88">CONCATENATE("Grade 5 Girls ", B684)</f>
        <v>Grade 5 Girls Shauna May Seneca A</v>
      </c>
      <c r="I684" s="16">
        <f>COUNTIF('Point Totals by Grade-Gender'!A:A, 'Team Points Summary'!H684)</f>
        <v>1</v>
      </c>
      <c r="J684" s="16" t="str">
        <f t="shared" ref="J684:J710" si="89">IF(I684 = 0, "MISSING", "")</f>
        <v/>
      </c>
    </row>
    <row r="685" spans="1:10" s="16" customFormat="1" ht="15" x14ac:dyDescent="0.25">
      <c r="A685" s="50">
        <v>10</v>
      </c>
      <c r="B685" s="50" t="s">
        <v>70</v>
      </c>
      <c r="C685" s="50">
        <v>125</v>
      </c>
      <c r="D685" s="50">
        <v>27</v>
      </c>
      <c r="E685" s="50">
        <v>43</v>
      </c>
      <c r="F685" s="50">
        <v>55</v>
      </c>
      <c r="H685" s="16" t="str">
        <f t="shared" si="88"/>
        <v>Grade 5 Girls Brander Gardens B</v>
      </c>
      <c r="I685" s="16">
        <f>COUNTIF('Point Totals by Grade-Gender'!A:A, 'Team Points Summary'!H685)</f>
        <v>1</v>
      </c>
      <c r="J685" s="16" t="str">
        <f t="shared" si="89"/>
        <v/>
      </c>
    </row>
    <row r="686" spans="1:10" s="16" customFormat="1" ht="15" x14ac:dyDescent="0.25">
      <c r="A686" s="50">
        <v>11</v>
      </c>
      <c r="B686" s="50" t="s">
        <v>76</v>
      </c>
      <c r="C686" s="50">
        <v>127</v>
      </c>
      <c r="D686" s="50">
        <v>31</v>
      </c>
      <c r="E686" s="50">
        <v>37</v>
      </c>
      <c r="F686" s="50">
        <v>59</v>
      </c>
      <c r="H686" s="16" t="str">
        <f t="shared" si="88"/>
        <v>Grade 5 Girls Earl Buxton B</v>
      </c>
      <c r="I686" s="16">
        <f>COUNTIF('Point Totals by Grade-Gender'!A:A, 'Team Points Summary'!H686)</f>
        <v>1</v>
      </c>
      <c r="J686" s="16" t="str">
        <f t="shared" si="89"/>
        <v/>
      </c>
    </row>
    <row r="687" spans="1:10" s="16" customFormat="1" ht="15" x14ac:dyDescent="0.25">
      <c r="A687" s="50">
        <v>12</v>
      </c>
      <c r="B687" s="50" t="s">
        <v>62</v>
      </c>
      <c r="C687" s="50">
        <v>130</v>
      </c>
      <c r="D687" s="50">
        <v>16</v>
      </c>
      <c r="E687" s="50">
        <v>38</v>
      </c>
      <c r="F687" s="50">
        <v>76</v>
      </c>
      <c r="H687" s="16" t="str">
        <f t="shared" si="88"/>
        <v>Grade 5 Girls Holyrood A</v>
      </c>
      <c r="I687" s="16">
        <f>COUNTIF('Point Totals by Grade-Gender'!A:A, 'Team Points Summary'!H687)</f>
        <v>1</v>
      </c>
      <c r="J687" s="16" t="str">
        <f t="shared" si="89"/>
        <v/>
      </c>
    </row>
    <row r="688" spans="1:10" s="16" customFormat="1" ht="15" x14ac:dyDescent="0.25">
      <c r="A688" s="50">
        <v>13</v>
      </c>
      <c r="B688" s="50" t="s">
        <v>57</v>
      </c>
      <c r="C688" s="50">
        <v>141</v>
      </c>
      <c r="D688" s="50">
        <v>4</v>
      </c>
      <c r="E688" s="50">
        <v>68</v>
      </c>
      <c r="F688" s="50">
        <v>69</v>
      </c>
      <c r="H688" s="16" t="str">
        <f t="shared" si="88"/>
        <v>Grade 5 Girls Brookside A</v>
      </c>
      <c r="I688" s="16">
        <f>COUNTIF('Point Totals by Grade-Gender'!A:A, 'Team Points Summary'!H688)</f>
        <v>1</v>
      </c>
      <c r="J688" s="16" t="str">
        <f t="shared" si="89"/>
        <v/>
      </c>
    </row>
    <row r="689" spans="1:10" s="16" customFormat="1" ht="15" x14ac:dyDescent="0.25">
      <c r="A689" s="50">
        <v>14</v>
      </c>
      <c r="B689" s="50" t="s">
        <v>311</v>
      </c>
      <c r="C689" s="50">
        <v>146</v>
      </c>
      <c r="D689" s="50">
        <v>29</v>
      </c>
      <c r="E689" s="50">
        <v>52</v>
      </c>
      <c r="F689" s="50">
        <v>65</v>
      </c>
      <c r="H689" s="16" t="str">
        <f t="shared" si="88"/>
        <v>Grade 5 Girls Richard Secord A</v>
      </c>
      <c r="I689" s="16">
        <f>COUNTIF('Point Totals by Grade-Gender'!A:A, 'Team Points Summary'!H689)</f>
        <v>1</v>
      </c>
      <c r="J689" s="16" t="str">
        <f t="shared" si="89"/>
        <v/>
      </c>
    </row>
    <row r="690" spans="1:10" s="16" customFormat="1" ht="15" x14ac:dyDescent="0.25">
      <c r="A690" s="50">
        <v>15</v>
      </c>
      <c r="B690" s="50" t="s">
        <v>166</v>
      </c>
      <c r="C690" s="50">
        <v>153</v>
      </c>
      <c r="D690" s="50">
        <v>41</v>
      </c>
      <c r="E690" s="50">
        <v>49</v>
      </c>
      <c r="F690" s="50">
        <v>63</v>
      </c>
      <c r="H690" s="16" t="str">
        <f t="shared" si="88"/>
        <v>Grade 5 Girls Donald R. Getty A</v>
      </c>
      <c r="I690" s="16">
        <f>COUNTIF('Point Totals by Grade-Gender'!A:A, 'Team Points Summary'!H690)</f>
        <v>1</v>
      </c>
      <c r="J690" s="16" t="str">
        <f t="shared" si="89"/>
        <v/>
      </c>
    </row>
    <row r="691" spans="1:10" s="16" customFormat="1" ht="15" x14ac:dyDescent="0.25">
      <c r="A691" s="50">
        <v>16</v>
      </c>
      <c r="B691" s="50" t="s">
        <v>58</v>
      </c>
      <c r="C691" s="50">
        <v>164</v>
      </c>
      <c r="D691" s="50">
        <v>3</v>
      </c>
      <c r="E691" s="50">
        <v>22</v>
      </c>
      <c r="F691" s="50">
        <v>139</v>
      </c>
      <c r="H691" s="16" t="str">
        <f t="shared" si="88"/>
        <v>Grade 5 Girls Rio Terrace A</v>
      </c>
      <c r="I691" s="16">
        <f>COUNTIF('Point Totals by Grade-Gender'!A:A, 'Team Points Summary'!H691)</f>
        <v>1</v>
      </c>
      <c r="J691" s="16" t="str">
        <f t="shared" si="89"/>
        <v/>
      </c>
    </row>
    <row r="692" spans="1:10" s="16" customFormat="1" ht="15" x14ac:dyDescent="0.25">
      <c r="A692" s="50">
        <v>17</v>
      </c>
      <c r="B692" s="50" t="s">
        <v>328</v>
      </c>
      <c r="C692" s="50">
        <v>171</v>
      </c>
      <c r="D692" s="50">
        <v>54</v>
      </c>
      <c r="E692" s="50">
        <v>57</v>
      </c>
      <c r="F692" s="50">
        <v>60</v>
      </c>
      <c r="H692" s="16" t="str">
        <f t="shared" si="88"/>
        <v>Grade 5 Girls Constable Daniel Woodall B</v>
      </c>
      <c r="I692" s="16">
        <f>COUNTIF('Point Totals by Grade-Gender'!A:A, 'Team Points Summary'!H692)</f>
        <v>1</v>
      </c>
      <c r="J692" s="16" t="str">
        <f t="shared" si="89"/>
        <v/>
      </c>
    </row>
    <row r="693" spans="1:10" s="16" customFormat="1" ht="15" x14ac:dyDescent="0.25">
      <c r="A693" s="50">
        <v>18</v>
      </c>
      <c r="B693" s="50" t="s">
        <v>59</v>
      </c>
      <c r="C693" s="50">
        <v>172</v>
      </c>
      <c r="D693" s="50">
        <v>11</v>
      </c>
      <c r="E693" s="50">
        <v>34</v>
      </c>
      <c r="F693" s="50">
        <v>127</v>
      </c>
      <c r="H693" s="16" t="str">
        <f t="shared" si="88"/>
        <v>Grade 5 Girls Parkallen A</v>
      </c>
      <c r="I693" s="16">
        <f>COUNTIF('Point Totals by Grade-Gender'!A:A, 'Team Points Summary'!H693)</f>
        <v>1</v>
      </c>
      <c r="J693" s="16" t="str">
        <f t="shared" si="89"/>
        <v/>
      </c>
    </row>
    <row r="694" spans="1:10" s="16" customFormat="1" ht="15" x14ac:dyDescent="0.25">
      <c r="A694" s="50">
        <v>19</v>
      </c>
      <c r="B694" s="50" t="s">
        <v>310</v>
      </c>
      <c r="C694" s="50">
        <v>225</v>
      </c>
      <c r="D694" s="50">
        <v>15</v>
      </c>
      <c r="E694" s="50">
        <v>46</v>
      </c>
      <c r="F694" s="50">
        <v>164</v>
      </c>
      <c r="H694" s="16" t="str">
        <f t="shared" si="88"/>
        <v>Grade 5 Girls Caledonia Park A</v>
      </c>
      <c r="I694" s="16">
        <f>COUNTIF('Point Totals by Grade-Gender'!A:A, 'Team Points Summary'!H694)</f>
        <v>1</v>
      </c>
      <c r="J694" s="16" t="str">
        <f t="shared" si="89"/>
        <v/>
      </c>
    </row>
    <row r="695" spans="1:10" s="16" customFormat="1" ht="15" x14ac:dyDescent="0.25">
      <c r="A695" s="50">
        <v>20</v>
      </c>
      <c r="B695" s="50" t="s">
        <v>81</v>
      </c>
      <c r="C695" s="50">
        <v>226</v>
      </c>
      <c r="D695" s="50">
        <v>61</v>
      </c>
      <c r="E695" s="50">
        <v>78</v>
      </c>
      <c r="F695" s="50">
        <v>87</v>
      </c>
      <c r="H695" s="16" t="str">
        <f t="shared" si="88"/>
        <v>Grade 5 Girls Earl Buxton C</v>
      </c>
      <c r="I695" s="16">
        <f>COUNTIF('Point Totals by Grade-Gender'!A:A, 'Team Points Summary'!H695)</f>
        <v>1</v>
      </c>
      <c r="J695" s="16" t="str">
        <f t="shared" si="89"/>
        <v/>
      </c>
    </row>
    <row r="696" spans="1:10" s="16" customFormat="1" ht="15" x14ac:dyDescent="0.25">
      <c r="A696" s="50">
        <v>21</v>
      </c>
      <c r="B696" s="50" t="s">
        <v>329</v>
      </c>
      <c r="C696" s="50">
        <v>239</v>
      </c>
      <c r="D696" s="50">
        <v>62</v>
      </c>
      <c r="E696" s="50">
        <v>77</v>
      </c>
      <c r="F696" s="50">
        <v>100</v>
      </c>
      <c r="H696" s="16" t="str">
        <f t="shared" si="88"/>
        <v>Grade 5 Girls Constable Daniel Woodall C</v>
      </c>
      <c r="I696" s="16">
        <f>COUNTIF('Point Totals by Grade-Gender'!A:A, 'Team Points Summary'!H696)</f>
        <v>1</v>
      </c>
      <c r="J696" s="16" t="str">
        <f t="shared" si="89"/>
        <v/>
      </c>
    </row>
    <row r="697" spans="1:10" s="16" customFormat="1" ht="15" x14ac:dyDescent="0.25">
      <c r="A697" s="50">
        <v>22</v>
      </c>
      <c r="B697" s="50" t="s">
        <v>138</v>
      </c>
      <c r="C697" s="50">
        <v>249</v>
      </c>
      <c r="D697" s="50">
        <v>36</v>
      </c>
      <c r="E697" s="50">
        <v>88</v>
      </c>
      <c r="F697" s="50">
        <v>125</v>
      </c>
      <c r="H697" s="16" t="str">
        <f t="shared" si="88"/>
        <v>Grade 5 Girls Ellerslie Campus A</v>
      </c>
      <c r="I697" s="16">
        <f>COUNTIF('Point Totals by Grade-Gender'!A:A, 'Team Points Summary'!H697)</f>
        <v>1</v>
      </c>
      <c r="J697" s="16" t="str">
        <f t="shared" si="89"/>
        <v/>
      </c>
    </row>
    <row r="698" spans="1:10" s="16" customFormat="1" ht="15" x14ac:dyDescent="0.25">
      <c r="A698" s="50">
        <v>23</v>
      </c>
      <c r="B698" s="50" t="s">
        <v>168</v>
      </c>
      <c r="C698" s="50">
        <v>252</v>
      </c>
      <c r="D698" s="50">
        <v>83</v>
      </c>
      <c r="E698" s="50">
        <v>84</v>
      </c>
      <c r="F698" s="50">
        <v>85</v>
      </c>
      <c r="H698" s="16" t="str">
        <f t="shared" si="88"/>
        <v>Grade 5 Girls King Edward A</v>
      </c>
      <c r="I698" s="16">
        <f>COUNTIF('Point Totals by Grade-Gender'!A:A, 'Team Points Summary'!H698)</f>
        <v>1</v>
      </c>
      <c r="J698" s="16" t="str">
        <f t="shared" si="89"/>
        <v/>
      </c>
    </row>
    <row r="699" spans="1:10" s="16" customFormat="1" ht="15" x14ac:dyDescent="0.25">
      <c r="A699" s="50">
        <v>24</v>
      </c>
      <c r="B699" s="50" t="s">
        <v>308</v>
      </c>
      <c r="C699" s="50">
        <v>254</v>
      </c>
      <c r="D699" s="50">
        <v>73</v>
      </c>
      <c r="E699" s="50">
        <v>90</v>
      </c>
      <c r="F699" s="50">
        <v>91</v>
      </c>
      <c r="H699" s="16" t="str">
        <f t="shared" si="88"/>
        <v>Grade 5 Girls Shauna May Seneca B</v>
      </c>
      <c r="I699" s="16">
        <f>COUNTIF('Point Totals by Grade-Gender'!A:A, 'Team Points Summary'!H699)</f>
        <v>1</v>
      </c>
      <c r="J699" s="16" t="str">
        <f t="shared" si="89"/>
        <v/>
      </c>
    </row>
    <row r="700" spans="1:10" s="16" customFormat="1" ht="15" x14ac:dyDescent="0.25">
      <c r="A700" s="50">
        <v>25</v>
      </c>
      <c r="B700" s="50" t="s">
        <v>314</v>
      </c>
      <c r="C700" s="50">
        <v>257</v>
      </c>
      <c r="D700" s="50">
        <v>66</v>
      </c>
      <c r="E700" s="50">
        <v>95</v>
      </c>
      <c r="F700" s="50">
        <v>96</v>
      </c>
      <c r="H700" s="16" t="str">
        <f t="shared" si="88"/>
        <v>Grade 5 Girls Richard Secord B</v>
      </c>
      <c r="I700" s="16">
        <f>COUNTIF('Point Totals by Grade-Gender'!A:A, 'Team Points Summary'!H700)</f>
        <v>1</v>
      </c>
      <c r="J700" s="16" t="str">
        <f t="shared" si="89"/>
        <v/>
      </c>
    </row>
    <row r="701" spans="1:10" s="16" customFormat="1" ht="15" x14ac:dyDescent="0.25">
      <c r="A701" s="50">
        <v>26</v>
      </c>
      <c r="B701" s="50" t="s">
        <v>325</v>
      </c>
      <c r="C701" s="50">
        <v>265</v>
      </c>
      <c r="D701" s="50">
        <v>48</v>
      </c>
      <c r="E701" s="50">
        <v>101</v>
      </c>
      <c r="F701" s="50">
        <v>116</v>
      </c>
      <c r="H701" s="16" t="str">
        <f t="shared" si="88"/>
        <v>Grade 5 Girls Victoria School of the Arts A</v>
      </c>
      <c r="I701" s="16">
        <f>COUNTIF('Point Totals by Grade-Gender'!A:A, 'Team Points Summary'!H701)</f>
        <v>1</v>
      </c>
      <c r="J701" s="16" t="str">
        <f t="shared" si="89"/>
        <v/>
      </c>
    </row>
    <row r="702" spans="1:10" s="16" customFormat="1" ht="15" x14ac:dyDescent="0.25">
      <c r="A702" s="50">
        <v>27</v>
      </c>
      <c r="B702" s="50" t="s">
        <v>88</v>
      </c>
      <c r="C702" s="50">
        <v>277</v>
      </c>
      <c r="D702" s="50">
        <v>81</v>
      </c>
      <c r="E702" s="50">
        <v>82</v>
      </c>
      <c r="F702" s="50">
        <v>114</v>
      </c>
      <c r="H702" s="16" t="str">
        <f t="shared" si="88"/>
        <v>Grade 5 Girls Kameyosek A</v>
      </c>
      <c r="I702" s="16">
        <f>COUNTIF('Point Totals by Grade-Gender'!A:A, 'Team Points Summary'!H702)</f>
        <v>1</v>
      </c>
      <c r="J702" s="16" t="str">
        <f t="shared" si="89"/>
        <v/>
      </c>
    </row>
    <row r="703" spans="1:10" s="16" customFormat="1" ht="15" x14ac:dyDescent="0.25">
      <c r="A703" s="50">
        <v>28</v>
      </c>
      <c r="B703" s="50" t="s">
        <v>139</v>
      </c>
      <c r="C703" s="50">
        <v>299</v>
      </c>
      <c r="D703" s="50">
        <v>56</v>
      </c>
      <c r="E703" s="50">
        <v>119</v>
      </c>
      <c r="F703" s="50">
        <v>124</v>
      </c>
      <c r="H703" s="16" t="str">
        <f t="shared" si="88"/>
        <v>Grade 5 Girls Greenview A</v>
      </c>
      <c r="I703" s="16">
        <f>COUNTIF('Point Totals by Grade-Gender'!A:A, 'Team Points Summary'!H703)</f>
        <v>1</v>
      </c>
      <c r="J703" s="16" t="str">
        <f t="shared" si="89"/>
        <v/>
      </c>
    </row>
    <row r="704" spans="1:10" s="16" customFormat="1" ht="15" x14ac:dyDescent="0.25">
      <c r="A704" s="50">
        <v>29</v>
      </c>
      <c r="B704" s="50" t="s">
        <v>170</v>
      </c>
      <c r="C704" s="50">
        <v>303</v>
      </c>
      <c r="D704" s="50">
        <v>40</v>
      </c>
      <c r="E704" s="50">
        <v>118</v>
      </c>
      <c r="F704" s="50">
        <v>145</v>
      </c>
      <c r="H704" s="16" t="str">
        <f t="shared" si="88"/>
        <v>Grade 5 Girls Callingwood A</v>
      </c>
      <c r="I704" s="16">
        <f>COUNTIF('Point Totals by Grade-Gender'!A:A, 'Team Points Summary'!H704)</f>
        <v>1</v>
      </c>
      <c r="J704" s="16" t="str">
        <f t="shared" si="89"/>
        <v/>
      </c>
    </row>
    <row r="705" spans="1:10" s="16" customFormat="1" ht="15" x14ac:dyDescent="0.25">
      <c r="A705" s="50">
        <v>30</v>
      </c>
      <c r="B705" s="50" t="s">
        <v>72</v>
      </c>
      <c r="C705" s="50">
        <v>307</v>
      </c>
      <c r="D705" s="50">
        <v>28</v>
      </c>
      <c r="E705" s="50">
        <v>137</v>
      </c>
      <c r="F705" s="50">
        <v>142</v>
      </c>
      <c r="H705" s="16" t="str">
        <f t="shared" si="88"/>
        <v>Grade 5 Girls Menisa A</v>
      </c>
      <c r="I705" s="16">
        <f>COUNTIF('Point Totals by Grade-Gender'!A:A, 'Team Points Summary'!H705)</f>
        <v>1</v>
      </c>
      <c r="J705" s="16" t="str">
        <f t="shared" si="89"/>
        <v/>
      </c>
    </row>
    <row r="706" spans="1:10" s="16" customFormat="1" ht="15" x14ac:dyDescent="0.25">
      <c r="A706" s="50">
        <v>31</v>
      </c>
      <c r="B706" s="50" t="s">
        <v>56</v>
      </c>
      <c r="C706" s="50">
        <v>313</v>
      </c>
      <c r="D706" s="50">
        <v>64</v>
      </c>
      <c r="E706" s="50">
        <v>99</v>
      </c>
      <c r="F706" s="50">
        <v>150</v>
      </c>
      <c r="H706" s="16" t="str">
        <f t="shared" si="88"/>
        <v>Grade 5 Girls Windsor Park A</v>
      </c>
      <c r="I706" s="16">
        <f>COUNTIF('Point Totals by Grade-Gender'!A:A, 'Team Points Summary'!H706)</f>
        <v>1</v>
      </c>
      <c r="J706" s="16" t="str">
        <f t="shared" si="89"/>
        <v/>
      </c>
    </row>
    <row r="707" spans="1:10" s="16" customFormat="1" ht="15" x14ac:dyDescent="0.25">
      <c r="A707" s="50">
        <v>32</v>
      </c>
      <c r="B707" s="50" t="s">
        <v>318</v>
      </c>
      <c r="C707" s="50">
        <v>318</v>
      </c>
      <c r="D707" s="50">
        <v>105</v>
      </c>
      <c r="E707" s="50">
        <v>106</v>
      </c>
      <c r="F707" s="50">
        <v>107</v>
      </c>
      <c r="H707" s="16" t="str">
        <f t="shared" si="88"/>
        <v>Grade 5 Girls Richard Secord C</v>
      </c>
      <c r="I707" s="16">
        <f>COUNTIF('Point Totals by Grade-Gender'!A:A, 'Team Points Summary'!H707)</f>
        <v>1</v>
      </c>
      <c r="J707" s="16" t="str">
        <f t="shared" si="89"/>
        <v/>
      </c>
    </row>
    <row r="708" spans="1:10" s="16" customFormat="1" ht="15" x14ac:dyDescent="0.25">
      <c r="A708" s="50">
        <v>33</v>
      </c>
      <c r="B708" s="50" t="s">
        <v>319</v>
      </c>
      <c r="C708" s="50">
        <v>328</v>
      </c>
      <c r="D708" s="50">
        <v>93</v>
      </c>
      <c r="E708" s="50">
        <v>115</v>
      </c>
      <c r="F708" s="50">
        <v>120</v>
      </c>
      <c r="H708" s="16" t="str">
        <f t="shared" si="88"/>
        <v>Grade 5 Girls Shauna May Seneca C</v>
      </c>
      <c r="I708" s="16">
        <f>COUNTIF('Point Totals by Grade-Gender'!A:A, 'Team Points Summary'!H708)</f>
        <v>1</v>
      </c>
      <c r="J708" s="16" t="str">
        <f t="shared" si="89"/>
        <v/>
      </c>
    </row>
    <row r="709" spans="1:10" s="16" customFormat="1" ht="15" x14ac:dyDescent="0.25">
      <c r="A709" s="50">
        <v>34</v>
      </c>
      <c r="B709" s="50" t="s">
        <v>102</v>
      </c>
      <c r="C709" s="50">
        <v>338</v>
      </c>
      <c r="D709" s="50">
        <v>58</v>
      </c>
      <c r="E709" s="50">
        <v>136</v>
      </c>
      <c r="F709" s="50">
        <v>144</v>
      </c>
      <c r="H709" s="16" t="str">
        <f t="shared" si="88"/>
        <v>Grade 5 Girls Brander Gardens C</v>
      </c>
      <c r="I709" s="16">
        <f>COUNTIF('Point Totals by Grade-Gender'!A:A, 'Team Points Summary'!H709)</f>
        <v>1</v>
      </c>
      <c r="J709" s="16" t="str">
        <f t="shared" si="89"/>
        <v/>
      </c>
    </row>
    <row r="710" spans="1:10" s="16" customFormat="1" ht="15" x14ac:dyDescent="0.25">
      <c r="A710" s="50">
        <v>35</v>
      </c>
      <c r="B710" s="50" t="s">
        <v>108</v>
      </c>
      <c r="C710" s="50">
        <v>344</v>
      </c>
      <c r="D710" s="50">
        <v>75</v>
      </c>
      <c r="E710" s="50">
        <v>104</v>
      </c>
      <c r="F710" s="50">
        <v>165</v>
      </c>
      <c r="H710" s="16" t="str">
        <f t="shared" si="88"/>
        <v>Grade 5 Girls Malmo A</v>
      </c>
      <c r="I710" s="16">
        <f>COUNTIF('Point Totals by Grade-Gender'!A:A, 'Team Points Summary'!H710)</f>
        <v>1</v>
      </c>
      <c r="J710" s="16" t="str">
        <f t="shared" si="89"/>
        <v/>
      </c>
    </row>
    <row r="711" spans="1:10" s="16" customFormat="1" ht="15" x14ac:dyDescent="0.25">
      <c r="A711" s="50">
        <v>36</v>
      </c>
      <c r="B711" s="50" t="s">
        <v>181</v>
      </c>
      <c r="C711" s="50">
        <v>345</v>
      </c>
      <c r="D711" s="50">
        <v>102</v>
      </c>
      <c r="E711" s="50">
        <v>121</v>
      </c>
      <c r="F711" s="50">
        <v>122</v>
      </c>
      <c r="H711" s="16" t="str">
        <f t="shared" si="87"/>
        <v>Grade 5 Girls Kildare A</v>
      </c>
      <c r="I711" s="16">
        <f>COUNTIF('Point Totals by Grade-Gender'!A:A, 'Team Points Summary'!H711)</f>
        <v>1</v>
      </c>
      <c r="J711" s="16" t="str">
        <f t="shared" si="82"/>
        <v/>
      </c>
    </row>
    <row r="712" spans="1:10" s="16" customFormat="1" ht="15" x14ac:dyDescent="0.25">
      <c r="A712" s="50">
        <v>37</v>
      </c>
      <c r="B712" s="50" t="s">
        <v>320</v>
      </c>
      <c r="C712" s="50">
        <v>356</v>
      </c>
      <c r="D712" s="50">
        <v>111</v>
      </c>
      <c r="E712" s="50">
        <v>113</v>
      </c>
      <c r="F712" s="50">
        <v>132</v>
      </c>
      <c r="H712" s="16" t="str">
        <f t="shared" si="87"/>
        <v>Grade 5 Girls Richard Secord D</v>
      </c>
      <c r="I712" s="16">
        <f>COUNTIF('Point Totals by Grade-Gender'!A:A, 'Team Points Summary'!H712)</f>
        <v>1</v>
      </c>
      <c r="J712" s="16" t="str">
        <f t="shared" si="82"/>
        <v/>
      </c>
    </row>
    <row r="713" spans="1:10" s="16" customFormat="1" ht="15" x14ac:dyDescent="0.25">
      <c r="A713" s="50">
        <v>38</v>
      </c>
      <c r="B713" s="50" t="s">
        <v>85</v>
      </c>
      <c r="C713" s="50">
        <v>366</v>
      </c>
      <c r="D713" s="50">
        <v>47</v>
      </c>
      <c r="E713" s="50">
        <v>126</v>
      </c>
      <c r="F713" s="50">
        <v>193</v>
      </c>
      <c r="H713" s="16" t="str">
        <f t="shared" si="87"/>
        <v>Grade 5 Girls Westbrook A</v>
      </c>
      <c r="I713" s="16">
        <f>COUNTIF('Point Totals by Grade-Gender'!A:A, 'Team Points Summary'!H713)</f>
        <v>1</v>
      </c>
      <c r="J713" s="16" t="str">
        <f t="shared" si="82"/>
        <v/>
      </c>
    </row>
    <row r="714" spans="1:10" s="16" customFormat="1" ht="15" x14ac:dyDescent="0.25">
      <c r="A714" s="50">
        <v>39</v>
      </c>
      <c r="B714" s="50" t="s">
        <v>174</v>
      </c>
      <c r="C714" s="50">
        <v>377</v>
      </c>
      <c r="D714" s="50">
        <v>86</v>
      </c>
      <c r="E714" s="50">
        <v>103</v>
      </c>
      <c r="F714" s="50">
        <v>188</v>
      </c>
      <c r="H714" s="16" t="str">
        <f t="shared" si="87"/>
        <v>Grade 5 Girls Donald R. Getty B</v>
      </c>
      <c r="I714" s="16">
        <f>COUNTIF('Point Totals by Grade-Gender'!A:A, 'Team Points Summary'!H714)</f>
        <v>1</v>
      </c>
      <c r="J714" s="16" t="str">
        <f t="shared" si="82"/>
        <v/>
      </c>
    </row>
    <row r="715" spans="1:10" s="16" customFormat="1" ht="15" x14ac:dyDescent="0.25">
      <c r="A715" s="50">
        <v>40</v>
      </c>
      <c r="B715" s="50" t="s">
        <v>101</v>
      </c>
      <c r="C715" s="50">
        <v>379</v>
      </c>
      <c r="D715" s="50">
        <v>92</v>
      </c>
      <c r="E715" s="50">
        <v>131</v>
      </c>
      <c r="F715" s="50">
        <v>156</v>
      </c>
      <c r="H715" s="16" t="str">
        <f t="shared" ref="H715:H723" si="90">CONCATENATE("Grade 5 Girls ", B715)</f>
        <v>Grade 5 Girls Donnan A</v>
      </c>
      <c r="I715" s="16">
        <f>COUNTIF('Point Totals by Grade-Gender'!A:A, 'Team Points Summary'!H715)</f>
        <v>1</v>
      </c>
      <c r="J715" s="16" t="str">
        <f t="shared" si="82"/>
        <v/>
      </c>
    </row>
    <row r="716" spans="1:10" s="16" customFormat="1" ht="15" x14ac:dyDescent="0.25">
      <c r="A716" s="50">
        <v>41</v>
      </c>
      <c r="B716" s="50" t="s">
        <v>330</v>
      </c>
      <c r="C716" s="50">
        <v>385</v>
      </c>
      <c r="D716" s="50">
        <v>123</v>
      </c>
      <c r="E716" s="50">
        <v>129</v>
      </c>
      <c r="F716" s="50">
        <v>133</v>
      </c>
      <c r="H716" s="16" t="str">
        <f t="shared" si="90"/>
        <v>Grade 5 Girls Constable Daniel Woodall D</v>
      </c>
      <c r="I716" s="16">
        <f>COUNTIF('Point Totals by Grade-Gender'!A:A, 'Team Points Summary'!H716)</f>
        <v>1</v>
      </c>
      <c r="J716" s="16" t="str">
        <f t="shared" si="82"/>
        <v/>
      </c>
    </row>
    <row r="717" spans="1:10" s="16" customFormat="1" ht="15" x14ac:dyDescent="0.25">
      <c r="A717" s="50">
        <v>42</v>
      </c>
      <c r="B717" s="50" t="s">
        <v>83</v>
      </c>
      <c r="C717" s="50">
        <v>393</v>
      </c>
      <c r="D717" s="50">
        <v>98</v>
      </c>
      <c r="E717" s="50">
        <v>109</v>
      </c>
      <c r="F717" s="50">
        <v>186</v>
      </c>
      <c r="H717" s="16" t="str">
        <f t="shared" si="90"/>
        <v>Grade 5 Girls Earl Buxton D</v>
      </c>
      <c r="I717" s="16">
        <f>COUNTIF('Point Totals by Grade-Gender'!A:A, 'Team Points Summary'!H717)</f>
        <v>1</v>
      </c>
      <c r="J717" s="16" t="str">
        <f t="shared" si="82"/>
        <v/>
      </c>
    </row>
    <row r="718" spans="1:10" s="16" customFormat="1" ht="15" x14ac:dyDescent="0.25">
      <c r="A718" s="50">
        <v>43</v>
      </c>
      <c r="B718" s="50" t="s">
        <v>179</v>
      </c>
      <c r="C718" s="50">
        <v>407</v>
      </c>
      <c r="D718" s="50">
        <v>108</v>
      </c>
      <c r="E718" s="50">
        <v>112</v>
      </c>
      <c r="F718" s="50">
        <v>187</v>
      </c>
      <c r="H718" s="16" t="str">
        <f t="shared" si="90"/>
        <v>Grade 5 Girls J.A. Fife A</v>
      </c>
      <c r="I718" s="16">
        <f>COUNTIF('Point Totals by Grade-Gender'!A:A, 'Team Points Summary'!H718)</f>
        <v>1</v>
      </c>
      <c r="J718" s="16" t="str">
        <f t="shared" si="82"/>
        <v/>
      </c>
    </row>
    <row r="719" spans="1:10" s="16" customFormat="1" ht="15" x14ac:dyDescent="0.25">
      <c r="A719" s="50">
        <v>44</v>
      </c>
      <c r="B719" s="50" t="s">
        <v>175</v>
      </c>
      <c r="C719" s="50">
        <v>413</v>
      </c>
      <c r="D719" s="50">
        <v>128</v>
      </c>
      <c r="E719" s="50">
        <v>138</v>
      </c>
      <c r="F719" s="50">
        <v>147</v>
      </c>
      <c r="H719" s="16" t="str">
        <f t="shared" si="90"/>
        <v>Grade 5 Girls Greenview B</v>
      </c>
      <c r="I719" s="16">
        <f>COUNTIF('Point Totals by Grade-Gender'!A:A, 'Team Points Summary'!H719)</f>
        <v>1</v>
      </c>
      <c r="J719" s="16" t="str">
        <f t="shared" si="82"/>
        <v/>
      </c>
    </row>
    <row r="720" spans="1:10" s="16" customFormat="1" ht="15" x14ac:dyDescent="0.25">
      <c r="A720" s="50">
        <v>45</v>
      </c>
      <c r="B720" s="50" t="s">
        <v>79</v>
      </c>
      <c r="C720" s="50">
        <v>423</v>
      </c>
      <c r="D720" s="50">
        <v>89</v>
      </c>
      <c r="E720" s="50">
        <v>134</v>
      </c>
      <c r="F720" s="50">
        <v>200</v>
      </c>
      <c r="H720" s="16" t="str">
        <f t="shared" si="90"/>
        <v>Grade 5 Girls Edmonton Khalsa A</v>
      </c>
      <c r="I720" s="16">
        <f>COUNTIF('Point Totals by Grade-Gender'!A:A, 'Team Points Summary'!H720)</f>
        <v>1</v>
      </c>
      <c r="J720" s="16" t="str">
        <f t="shared" si="82"/>
        <v/>
      </c>
    </row>
    <row r="721" spans="1:10" s="16" customFormat="1" ht="15" x14ac:dyDescent="0.25">
      <c r="A721" s="50">
        <v>46</v>
      </c>
      <c r="B721" s="50" t="s">
        <v>312</v>
      </c>
      <c r="C721" s="50">
        <v>426</v>
      </c>
      <c r="D721" s="50">
        <v>80</v>
      </c>
      <c r="E721" s="50">
        <v>172</v>
      </c>
      <c r="F721" s="50">
        <v>174</v>
      </c>
      <c r="H721" s="16" t="str">
        <f t="shared" si="90"/>
        <v>Grade 5 Girls Soraya Hafez A</v>
      </c>
      <c r="I721" s="16">
        <f>COUNTIF('Point Totals by Grade-Gender'!A:A, 'Team Points Summary'!H721)</f>
        <v>1</v>
      </c>
      <c r="J721" s="16" t="str">
        <f t="shared" si="82"/>
        <v/>
      </c>
    </row>
    <row r="722" spans="1:10" s="16" customFormat="1" ht="15" x14ac:dyDescent="0.25">
      <c r="A722" s="50">
        <v>47</v>
      </c>
      <c r="B722" s="50" t="s">
        <v>177</v>
      </c>
      <c r="C722" s="50">
        <v>435</v>
      </c>
      <c r="D722" s="50">
        <v>110</v>
      </c>
      <c r="E722" s="50">
        <v>140</v>
      </c>
      <c r="F722" s="50">
        <v>185</v>
      </c>
      <c r="H722" s="16" t="str">
        <f t="shared" si="90"/>
        <v>Grade 5 Girls King Edward B</v>
      </c>
      <c r="I722" s="16">
        <f>COUNTIF('Point Totals by Grade-Gender'!A:A, 'Team Points Summary'!H722)</f>
        <v>1</v>
      </c>
      <c r="J722" s="16" t="str">
        <f t="shared" si="82"/>
        <v/>
      </c>
    </row>
    <row r="723" spans="1:10" s="16" customFormat="1" ht="15" x14ac:dyDescent="0.25">
      <c r="A723" s="50">
        <v>48</v>
      </c>
      <c r="B723" s="50" t="s">
        <v>321</v>
      </c>
      <c r="C723" s="50">
        <v>435</v>
      </c>
      <c r="D723" s="50">
        <v>135</v>
      </c>
      <c r="E723" s="50">
        <v>149</v>
      </c>
      <c r="F723" s="50">
        <v>151</v>
      </c>
      <c r="H723" s="16" t="str">
        <f t="shared" si="90"/>
        <v>Grade 5 Girls Richard Secord E</v>
      </c>
      <c r="I723" s="16">
        <f>COUNTIF('Point Totals by Grade-Gender'!A:A, 'Team Points Summary'!H723)</f>
        <v>1</v>
      </c>
      <c r="J723" s="16" t="str">
        <f t="shared" si="82"/>
        <v/>
      </c>
    </row>
    <row r="724" spans="1:10" s="16" customFormat="1" ht="15" x14ac:dyDescent="0.25">
      <c r="A724" s="50">
        <v>49</v>
      </c>
      <c r="B724" s="50" t="s">
        <v>331</v>
      </c>
      <c r="C724" s="50">
        <v>454</v>
      </c>
      <c r="D724" s="50">
        <v>148</v>
      </c>
      <c r="E724" s="50">
        <v>152</v>
      </c>
      <c r="F724" s="50">
        <v>154</v>
      </c>
      <c r="H724" s="16" t="str">
        <f t="shared" ref="H724:H733" si="91">CONCATENATE("Grade 5 Girls ", B724)</f>
        <v>Grade 5 Girls Constable Daniel Woodall E</v>
      </c>
      <c r="I724" s="16">
        <f>COUNTIF('Point Totals by Grade-Gender'!A:A, 'Team Points Summary'!H724)</f>
        <v>1</v>
      </c>
      <c r="J724" s="16" t="str">
        <f t="shared" ref="J724:J733" si="92">IF(I724 = 0, "MISSING", "")</f>
        <v/>
      </c>
    </row>
    <row r="725" spans="1:10" s="16" customFormat="1" ht="15" x14ac:dyDescent="0.25">
      <c r="A725" s="50">
        <v>50</v>
      </c>
      <c r="B725" s="50" t="s">
        <v>112</v>
      </c>
      <c r="C725" s="50">
        <v>474</v>
      </c>
      <c r="D725" s="50">
        <v>157</v>
      </c>
      <c r="E725" s="50">
        <v>158</v>
      </c>
      <c r="F725" s="50">
        <v>159</v>
      </c>
      <c r="H725" s="16" t="str">
        <f t="shared" si="91"/>
        <v>Grade 5 Girls Meyokumin A</v>
      </c>
      <c r="I725" s="16">
        <f>COUNTIF('Point Totals by Grade-Gender'!A:A, 'Team Points Summary'!H725)</f>
        <v>1</v>
      </c>
      <c r="J725" s="16" t="str">
        <f t="shared" si="92"/>
        <v/>
      </c>
    </row>
    <row r="726" spans="1:10" s="16" customFormat="1" ht="15" x14ac:dyDescent="0.25">
      <c r="A726" s="50">
        <v>51</v>
      </c>
      <c r="B726" s="50" t="s">
        <v>172</v>
      </c>
      <c r="C726" s="50">
        <v>506</v>
      </c>
      <c r="D726" s="50">
        <v>167</v>
      </c>
      <c r="E726" s="50">
        <v>168</v>
      </c>
      <c r="F726" s="50">
        <v>171</v>
      </c>
      <c r="H726" s="16" t="str">
        <f t="shared" si="91"/>
        <v>Grade 5 Girls Callingwood B</v>
      </c>
      <c r="I726" s="16">
        <f>COUNTIF('Point Totals by Grade-Gender'!A:A, 'Team Points Summary'!H726)</f>
        <v>1</v>
      </c>
      <c r="J726" s="16" t="str">
        <f t="shared" si="92"/>
        <v/>
      </c>
    </row>
    <row r="727" spans="1:10" s="16" customFormat="1" ht="15" x14ac:dyDescent="0.25">
      <c r="A727" s="50">
        <v>52</v>
      </c>
      <c r="B727" s="50" t="s">
        <v>322</v>
      </c>
      <c r="C727" s="50">
        <v>516</v>
      </c>
      <c r="D727" s="50">
        <v>163</v>
      </c>
      <c r="E727" s="50">
        <v>170</v>
      </c>
      <c r="F727" s="50">
        <v>183</v>
      </c>
      <c r="H727" s="16" t="str">
        <f t="shared" si="91"/>
        <v>Grade 5 Girls Shauna May Seneca D</v>
      </c>
      <c r="I727" s="16">
        <f>COUNTIF('Point Totals by Grade-Gender'!A:A, 'Team Points Summary'!H727)</f>
        <v>1</v>
      </c>
      <c r="J727" s="16" t="str">
        <f t="shared" si="92"/>
        <v/>
      </c>
    </row>
    <row r="728" spans="1:10" s="16" customFormat="1" ht="15" x14ac:dyDescent="0.25">
      <c r="A728" s="50">
        <v>53</v>
      </c>
      <c r="B728" s="50" t="s">
        <v>323</v>
      </c>
      <c r="C728" s="50">
        <v>521</v>
      </c>
      <c r="D728" s="50">
        <v>166</v>
      </c>
      <c r="E728" s="50">
        <v>176</v>
      </c>
      <c r="F728" s="50">
        <v>179</v>
      </c>
      <c r="H728" s="16" t="str">
        <f t="shared" si="91"/>
        <v>Grade 5 Girls Richard Secord F</v>
      </c>
      <c r="I728" s="16">
        <f>COUNTIF('Point Totals by Grade-Gender'!A:A, 'Team Points Summary'!H728)</f>
        <v>1</v>
      </c>
      <c r="J728" s="16" t="str">
        <f t="shared" si="92"/>
        <v/>
      </c>
    </row>
    <row r="729" spans="1:10" s="16" customFormat="1" ht="15" x14ac:dyDescent="0.25">
      <c r="A729" s="50">
        <v>54</v>
      </c>
      <c r="B729" s="50" t="s">
        <v>169</v>
      </c>
      <c r="C729" s="50">
        <v>524</v>
      </c>
      <c r="D729" s="50">
        <v>169</v>
      </c>
      <c r="E729" s="50">
        <v>177</v>
      </c>
      <c r="F729" s="50">
        <v>178</v>
      </c>
      <c r="H729" s="16" t="str">
        <f>CONCATENATE("Grade 5 Girls ", B729)</f>
        <v>Grade 5 Girls Meyokumin B</v>
      </c>
      <c r="I729" s="16">
        <f>COUNTIF('Point Totals by Grade-Gender'!A:A, 'Team Points Summary'!H729)</f>
        <v>1</v>
      </c>
      <c r="J729" s="16" t="str">
        <f>IF(I729 = 0, "MISSING", "")</f>
        <v/>
      </c>
    </row>
    <row r="730" spans="1:10" s="16" customFormat="1" ht="15" x14ac:dyDescent="0.25">
      <c r="A730" s="50">
        <v>55</v>
      </c>
      <c r="B730" s="50" t="s">
        <v>65</v>
      </c>
      <c r="C730" s="50">
        <v>525</v>
      </c>
      <c r="D730" s="50">
        <v>153</v>
      </c>
      <c r="E730" s="50">
        <v>173</v>
      </c>
      <c r="F730" s="50">
        <v>199</v>
      </c>
      <c r="H730" s="16" t="str">
        <f>CONCATENATE("Grade 5 Girls ", B730)</f>
        <v>Grade 5 Girls Rio Terrace B</v>
      </c>
      <c r="I730" s="16">
        <f>COUNTIF('Point Totals by Grade-Gender'!A:A, 'Team Points Summary'!H730)</f>
        <v>1</v>
      </c>
      <c r="J730" s="16" t="str">
        <f>IF(I730 = 0, "MISSING", "")</f>
        <v/>
      </c>
    </row>
    <row r="731" spans="1:10" s="16" customFormat="1" ht="15" x14ac:dyDescent="0.25">
      <c r="A731" s="50">
        <v>56</v>
      </c>
      <c r="B731" s="50" t="s">
        <v>178</v>
      </c>
      <c r="C731" s="50">
        <v>530</v>
      </c>
      <c r="D731" s="50">
        <v>141</v>
      </c>
      <c r="E731" s="50">
        <v>194</v>
      </c>
      <c r="F731" s="50">
        <v>195</v>
      </c>
      <c r="H731" s="16" t="str">
        <f>CONCATENATE("Grade 5 Girls ", B731)</f>
        <v>Grade 5 Girls Ellerslie Campus B</v>
      </c>
      <c r="I731" s="16">
        <f>COUNTIF('Point Totals by Grade-Gender'!A:A, 'Team Points Summary'!H731)</f>
        <v>1</v>
      </c>
      <c r="J731" s="16" t="str">
        <f>IF(I731 = 0, "MISSING", "")</f>
        <v/>
      </c>
    </row>
    <row r="732" spans="1:10" s="16" customFormat="1" ht="15" x14ac:dyDescent="0.25">
      <c r="A732" s="50">
        <v>57</v>
      </c>
      <c r="B732" s="50" t="s">
        <v>69</v>
      </c>
      <c r="C732" s="50">
        <v>543</v>
      </c>
      <c r="D732" s="50">
        <v>180</v>
      </c>
      <c r="E732" s="50">
        <v>181</v>
      </c>
      <c r="F732" s="50">
        <v>182</v>
      </c>
      <c r="H732" s="16" t="str">
        <f>CONCATENATE("Grade 5 Girls ", B732)</f>
        <v>Grade 5 Girls Parkallen B</v>
      </c>
      <c r="I732" s="16">
        <f>COUNTIF('Point Totals by Grade-Gender'!A:A, 'Team Points Summary'!H732)</f>
        <v>1</v>
      </c>
      <c r="J732" s="16" t="str">
        <f>IF(I732 = 0, "MISSING", "")</f>
        <v/>
      </c>
    </row>
    <row r="733" spans="1:10" s="16" customFormat="1" ht="15" x14ac:dyDescent="0.25">
      <c r="A733" s="50">
        <v>58</v>
      </c>
      <c r="B733" s="50" t="s">
        <v>176</v>
      </c>
      <c r="C733" s="50">
        <v>570</v>
      </c>
      <c r="D733" s="50">
        <v>189</v>
      </c>
      <c r="E733" s="50">
        <v>190</v>
      </c>
      <c r="F733" s="50">
        <v>191</v>
      </c>
      <c r="H733" s="16" t="str">
        <f t="shared" si="91"/>
        <v>Grade 5 Girls Malmo B</v>
      </c>
      <c r="I733" s="16">
        <f>COUNTIF('Point Totals by Grade-Gender'!A:A, 'Team Points Summary'!H733)</f>
        <v>1</v>
      </c>
      <c r="J733" s="16" t="str">
        <f t="shared" si="92"/>
        <v/>
      </c>
    </row>
    <row r="734" spans="1:10" s="16" customFormat="1" x14ac:dyDescent="0.2">
      <c r="C734" s="16">
        <f>SUM(C676:C733)</f>
        <v>17135</v>
      </c>
      <c r="H734" s="1" t="s">
        <v>33</v>
      </c>
      <c r="I734" s="16">
        <f>COUNTIF('Point Totals by Grade-Gender'!A:A, 'Team Points Summary'!H734)</f>
        <v>1</v>
      </c>
      <c r="J734" s="16" t="str">
        <f t="shared" ref="J734:J815" si="93">IF(I734 = 0, "MISSING", "")</f>
        <v/>
      </c>
    </row>
    <row r="735" spans="1:10" s="16" customFormat="1" x14ac:dyDescent="0.2"/>
    <row r="736" spans="1:10" s="16" customFormat="1" x14ac:dyDescent="0.2">
      <c r="A736" s="1" t="s">
        <v>277</v>
      </c>
    </row>
    <row r="737" spans="1:10" s="16" customFormat="1" ht="15" x14ac:dyDescent="0.25">
      <c r="A737" s="51">
        <v>1</v>
      </c>
      <c r="B737" s="51" t="s">
        <v>56</v>
      </c>
      <c r="C737" s="51">
        <v>50</v>
      </c>
      <c r="D737" s="51">
        <v>7</v>
      </c>
      <c r="E737" s="51">
        <v>8</v>
      </c>
      <c r="F737" s="51">
        <v>35</v>
      </c>
      <c r="H737" s="16" t="str">
        <f>CONCATENATE("Grade 5 Boys ", B737)</f>
        <v>Grade 5 Boys Windsor Park A</v>
      </c>
      <c r="I737" s="16">
        <f>COUNTIF('Point Totals by Grade-Gender'!A:A, 'Team Points Summary'!H737)</f>
        <v>1</v>
      </c>
      <c r="J737" s="16" t="str">
        <f t="shared" si="93"/>
        <v/>
      </c>
    </row>
    <row r="738" spans="1:10" s="16" customFormat="1" ht="15" x14ac:dyDescent="0.25">
      <c r="A738" s="51">
        <v>2</v>
      </c>
      <c r="B738" s="51" t="s">
        <v>95</v>
      </c>
      <c r="C738" s="51">
        <v>51</v>
      </c>
      <c r="D738" s="51">
        <v>1</v>
      </c>
      <c r="E738" s="51">
        <v>17</v>
      </c>
      <c r="F738" s="51">
        <v>33</v>
      </c>
      <c r="H738" s="16" t="str">
        <f t="shared" ref="H738:H784" si="94">CONCATENATE("Grade 5 Boys ", B738)</f>
        <v>Grade 5 Boys Laurier Heights A</v>
      </c>
      <c r="I738" s="16">
        <f>COUNTIF('Point Totals by Grade-Gender'!A:A, 'Team Points Summary'!H738)</f>
        <v>1</v>
      </c>
      <c r="J738" s="16" t="str">
        <f t="shared" si="93"/>
        <v/>
      </c>
    </row>
    <row r="739" spans="1:10" s="16" customFormat="1" ht="15" x14ac:dyDescent="0.25">
      <c r="A739" s="51">
        <v>3</v>
      </c>
      <c r="B739" s="51" t="s">
        <v>57</v>
      </c>
      <c r="C739" s="51">
        <v>66</v>
      </c>
      <c r="D739" s="51">
        <v>10</v>
      </c>
      <c r="E739" s="51">
        <v>27</v>
      </c>
      <c r="F739" s="51">
        <v>29</v>
      </c>
      <c r="H739" s="16" t="str">
        <f t="shared" si="94"/>
        <v>Grade 5 Boys Brookside A</v>
      </c>
      <c r="I739" s="16">
        <f>COUNTIF('Point Totals by Grade-Gender'!A:A, 'Team Points Summary'!H739)</f>
        <v>1</v>
      </c>
      <c r="J739" s="16" t="str">
        <f t="shared" si="93"/>
        <v/>
      </c>
    </row>
    <row r="740" spans="1:10" s="16" customFormat="1" ht="15" x14ac:dyDescent="0.25">
      <c r="A740" s="51">
        <v>4</v>
      </c>
      <c r="B740" s="51" t="s">
        <v>54</v>
      </c>
      <c r="C740" s="51">
        <v>78</v>
      </c>
      <c r="D740" s="51">
        <v>18</v>
      </c>
      <c r="E740" s="51">
        <v>21</v>
      </c>
      <c r="F740" s="51">
        <v>39</v>
      </c>
      <c r="H740" s="16" t="str">
        <f t="shared" si="94"/>
        <v>Grade 5 Boys Michael A. Kostek A</v>
      </c>
      <c r="I740" s="16">
        <f>COUNTIF('Point Totals by Grade-Gender'!A:A, 'Team Points Summary'!H740)</f>
        <v>1</v>
      </c>
      <c r="J740" s="16" t="str">
        <f t="shared" si="93"/>
        <v/>
      </c>
    </row>
    <row r="741" spans="1:10" s="16" customFormat="1" ht="15" x14ac:dyDescent="0.25">
      <c r="A741" s="51">
        <v>5</v>
      </c>
      <c r="B741" s="51" t="s">
        <v>85</v>
      </c>
      <c r="C741" s="51">
        <v>87</v>
      </c>
      <c r="D741" s="51">
        <v>14</v>
      </c>
      <c r="E741" s="51">
        <v>24</v>
      </c>
      <c r="F741" s="51">
        <v>49</v>
      </c>
      <c r="H741" s="16" t="str">
        <f t="shared" si="94"/>
        <v>Grade 5 Boys Westbrook A</v>
      </c>
      <c r="I741" s="16">
        <f>COUNTIF('Point Totals by Grade-Gender'!A:A, 'Team Points Summary'!H741)</f>
        <v>1</v>
      </c>
      <c r="J741" s="16" t="str">
        <f t="shared" si="93"/>
        <v/>
      </c>
    </row>
    <row r="742" spans="1:10" s="16" customFormat="1" ht="15" x14ac:dyDescent="0.25">
      <c r="A742" s="51">
        <v>6</v>
      </c>
      <c r="B742" s="51" t="s">
        <v>71</v>
      </c>
      <c r="C742" s="51">
        <v>102</v>
      </c>
      <c r="D742" s="51">
        <v>9</v>
      </c>
      <c r="E742" s="51">
        <v>13</v>
      </c>
      <c r="F742" s="51">
        <v>80</v>
      </c>
      <c r="H742" s="16" t="str">
        <f t="shared" si="94"/>
        <v>Grade 5 Boys Earl Buxton A</v>
      </c>
      <c r="I742" s="16">
        <f>COUNTIF('Point Totals by Grade-Gender'!A:A, 'Team Points Summary'!H742)</f>
        <v>1</v>
      </c>
      <c r="J742" s="16" t="str">
        <f t="shared" si="93"/>
        <v/>
      </c>
    </row>
    <row r="743" spans="1:10" s="16" customFormat="1" ht="15" x14ac:dyDescent="0.25">
      <c r="A743" s="51">
        <v>7</v>
      </c>
      <c r="B743" s="51" t="s">
        <v>60</v>
      </c>
      <c r="C743" s="51">
        <v>117</v>
      </c>
      <c r="D743" s="51">
        <v>15</v>
      </c>
      <c r="E743" s="51">
        <v>45</v>
      </c>
      <c r="F743" s="51">
        <v>57</v>
      </c>
      <c r="H743" s="16" t="str">
        <f t="shared" si="94"/>
        <v>Grade 5 Boys Brander Gardens A</v>
      </c>
      <c r="I743" s="16">
        <f>COUNTIF('Point Totals by Grade-Gender'!A:A, 'Team Points Summary'!H743)</f>
        <v>1</v>
      </c>
      <c r="J743" s="16" t="str">
        <f t="shared" si="93"/>
        <v/>
      </c>
    </row>
    <row r="744" spans="1:10" s="16" customFormat="1" ht="15" x14ac:dyDescent="0.25">
      <c r="A744" s="51">
        <v>8</v>
      </c>
      <c r="B744" s="51" t="s">
        <v>66</v>
      </c>
      <c r="C744" s="51">
        <v>118</v>
      </c>
      <c r="D744" s="51">
        <v>3</v>
      </c>
      <c r="E744" s="51">
        <v>50</v>
      </c>
      <c r="F744" s="51">
        <v>65</v>
      </c>
      <c r="H744" s="16" t="str">
        <f t="shared" ref="H744:H765" si="95">CONCATENATE("Grade 5 Boys ", B744)</f>
        <v>Grade 5 Boys Michael Strembitsky A</v>
      </c>
      <c r="I744" s="16">
        <f>COUNTIF('Point Totals by Grade-Gender'!A:A, 'Team Points Summary'!H744)</f>
        <v>1</v>
      </c>
      <c r="J744" s="16" t="str">
        <f t="shared" ref="J744:J765" si="96">IF(I744 = 0, "MISSING", "")</f>
        <v/>
      </c>
    </row>
    <row r="745" spans="1:10" s="16" customFormat="1" ht="15" x14ac:dyDescent="0.25">
      <c r="A745" s="51">
        <v>9</v>
      </c>
      <c r="B745" s="51" t="s">
        <v>62</v>
      </c>
      <c r="C745" s="51">
        <v>126</v>
      </c>
      <c r="D745" s="51">
        <v>34</v>
      </c>
      <c r="E745" s="51">
        <v>38</v>
      </c>
      <c r="F745" s="51">
        <v>54</v>
      </c>
      <c r="H745" s="16" t="str">
        <f t="shared" si="95"/>
        <v>Grade 5 Boys Holyrood A</v>
      </c>
      <c r="I745" s="16">
        <f>COUNTIF('Point Totals by Grade-Gender'!A:A, 'Team Points Summary'!H745)</f>
        <v>1</v>
      </c>
      <c r="J745" s="16" t="str">
        <f t="shared" si="96"/>
        <v/>
      </c>
    </row>
    <row r="746" spans="1:10" s="16" customFormat="1" ht="15" x14ac:dyDescent="0.25">
      <c r="A746" s="51">
        <v>10</v>
      </c>
      <c r="B746" s="51" t="s">
        <v>122</v>
      </c>
      <c r="C746" s="51">
        <v>133</v>
      </c>
      <c r="D746" s="51">
        <v>26</v>
      </c>
      <c r="E746" s="51">
        <v>47</v>
      </c>
      <c r="F746" s="51">
        <v>60</v>
      </c>
      <c r="H746" s="16" t="str">
        <f t="shared" si="95"/>
        <v>Grade 5 Boys Shauna May Seneca A</v>
      </c>
      <c r="I746" s="16">
        <f>COUNTIF('Point Totals by Grade-Gender'!A:A, 'Team Points Summary'!H746)</f>
        <v>1</v>
      </c>
      <c r="J746" s="16" t="str">
        <f t="shared" si="96"/>
        <v/>
      </c>
    </row>
    <row r="747" spans="1:10" s="16" customFormat="1" ht="15" x14ac:dyDescent="0.25">
      <c r="A747" s="51">
        <v>11</v>
      </c>
      <c r="B747" s="51" t="s">
        <v>78</v>
      </c>
      <c r="C747" s="51">
        <v>137</v>
      </c>
      <c r="D747" s="51">
        <v>20</v>
      </c>
      <c r="E747" s="51">
        <v>51</v>
      </c>
      <c r="F747" s="51">
        <v>66</v>
      </c>
      <c r="H747" s="16" t="str">
        <f t="shared" si="95"/>
        <v>Grade 5 Boys Centennial A</v>
      </c>
      <c r="I747" s="16">
        <f>COUNTIF('Point Totals by Grade-Gender'!A:A, 'Team Points Summary'!H747)</f>
        <v>1</v>
      </c>
      <c r="J747" s="16" t="str">
        <f t="shared" si="96"/>
        <v/>
      </c>
    </row>
    <row r="748" spans="1:10" s="16" customFormat="1" ht="15" x14ac:dyDescent="0.25">
      <c r="A748" s="51">
        <v>12</v>
      </c>
      <c r="B748" s="51" t="s">
        <v>109</v>
      </c>
      <c r="C748" s="51">
        <v>139</v>
      </c>
      <c r="D748" s="51">
        <v>5</v>
      </c>
      <c r="E748" s="51">
        <v>25</v>
      </c>
      <c r="F748" s="51">
        <v>109</v>
      </c>
      <c r="H748" s="16" t="str">
        <f t="shared" si="95"/>
        <v>Grade 5 Boys Rutherford A</v>
      </c>
      <c r="I748" s="16">
        <f>COUNTIF('Point Totals by Grade-Gender'!A:A, 'Team Points Summary'!H748)</f>
        <v>1</v>
      </c>
      <c r="J748" s="16" t="str">
        <f t="shared" si="96"/>
        <v/>
      </c>
    </row>
    <row r="749" spans="1:10" s="16" customFormat="1" ht="15" x14ac:dyDescent="0.25">
      <c r="A749" s="51">
        <v>13</v>
      </c>
      <c r="B749" s="51" t="s">
        <v>63</v>
      </c>
      <c r="C749" s="51">
        <v>148</v>
      </c>
      <c r="D749" s="51">
        <v>44</v>
      </c>
      <c r="E749" s="51">
        <v>46</v>
      </c>
      <c r="F749" s="51">
        <v>58</v>
      </c>
      <c r="H749" s="16" t="str">
        <f t="shared" si="95"/>
        <v>Grade 5 Boys Michael A. Kostek B</v>
      </c>
      <c r="I749" s="16">
        <f>COUNTIF('Point Totals by Grade-Gender'!A:A, 'Team Points Summary'!H749)</f>
        <v>1</v>
      </c>
      <c r="J749" s="16" t="str">
        <f t="shared" si="96"/>
        <v/>
      </c>
    </row>
    <row r="750" spans="1:10" s="16" customFormat="1" ht="15" x14ac:dyDescent="0.25">
      <c r="A750" s="51">
        <v>14</v>
      </c>
      <c r="B750" s="51" t="s">
        <v>327</v>
      </c>
      <c r="C750" s="51">
        <v>153</v>
      </c>
      <c r="D750" s="51">
        <v>37</v>
      </c>
      <c r="E750" s="51">
        <v>48</v>
      </c>
      <c r="F750" s="51">
        <v>68</v>
      </c>
      <c r="H750" s="16" t="str">
        <f t="shared" si="95"/>
        <v>Grade 5 Boys Constable Daniel Woodall A</v>
      </c>
      <c r="I750" s="16">
        <f>COUNTIF('Point Totals by Grade-Gender'!A:A, 'Team Points Summary'!H750)</f>
        <v>1</v>
      </c>
      <c r="J750" s="16" t="str">
        <f t="shared" si="96"/>
        <v/>
      </c>
    </row>
    <row r="751" spans="1:10" s="16" customFormat="1" ht="15" x14ac:dyDescent="0.25">
      <c r="A751" s="51">
        <v>15</v>
      </c>
      <c r="B751" s="51" t="s">
        <v>77</v>
      </c>
      <c r="C751" s="51">
        <v>168</v>
      </c>
      <c r="D751" s="51">
        <v>30</v>
      </c>
      <c r="E751" s="51">
        <v>55</v>
      </c>
      <c r="F751" s="51">
        <v>83</v>
      </c>
      <c r="H751" s="16" t="str">
        <f t="shared" si="95"/>
        <v>Grade 5 Boys Patricia Heights A</v>
      </c>
      <c r="I751" s="16">
        <f>COUNTIF('Point Totals by Grade-Gender'!A:A, 'Team Points Summary'!H751)</f>
        <v>1</v>
      </c>
      <c r="J751" s="16" t="str">
        <f t="shared" si="96"/>
        <v/>
      </c>
    </row>
    <row r="752" spans="1:10" s="16" customFormat="1" ht="15" x14ac:dyDescent="0.25">
      <c r="A752" s="51">
        <v>16</v>
      </c>
      <c r="B752" s="51" t="s">
        <v>61</v>
      </c>
      <c r="C752" s="51">
        <v>169</v>
      </c>
      <c r="D752" s="51">
        <v>43</v>
      </c>
      <c r="E752" s="51">
        <v>53</v>
      </c>
      <c r="F752" s="51">
        <v>73</v>
      </c>
      <c r="H752" s="16" t="str">
        <f t="shared" si="95"/>
        <v>Grade 5 Boys Windsor Park B</v>
      </c>
      <c r="I752" s="16">
        <f>COUNTIF('Point Totals by Grade-Gender'!A:A, 'Team Points Summary'!H752)</f>
        <v>1</v>
      </c>
      <c r="J752" s="16" t="str">
        <f t="shared" si="96"/>
        <v/>
      </c>
    </row>
    <row r="753" spans="1:10" s="16" customFormat="1" ht="15" x14ac:dyDescent="0.25">
      <c r="A753" s="51">
        <v>17</v>
      </c>
      <c r="B753" s="51" t="s">
        <v>124</v>
      </c>
      <c r="C753" s="51">
        <v>178</v>
      </c>
      <c r="D753" s="51">
        <v>40</v>
      </c>
      <c r="E753" s="51">
        <v>56</v>
      </c>
      <c r="F753" s="51">
        <v>82</v>
      </c>
      <c r="H753" s="16" t="str">
        <f t="shared" si="95"/>
        <v>Grade 5 Boys Mill Creek A</v>
      </c>
      <c r="I753" s="16">
        <f>COUNTIF('Point Totals by Grade-Gender'!A:A, 'Team Points Summary'!H753)</f>
        <v>1</v>
      </c>
      <c r="J753" s="16" t="str">
        <f t="shared" si="96"/>
        <v/>
      </c>
    </row>
    <row r="754" spans="1:10" s="16" customFormat="1" ht="15" x14ac:dyDescent="0.25">
      <c r="A754" s="51">
        <v>18</v>
      </c>
      <c r="B754" s="51" t="s">
        <v>166</v>
      </c>
      <c r="C754" s="51">
        <v>186</v>
      </c>
      <c r="D754" s="51">
        <v>19</v>
      </c>
      <c r="E754" s="51">
        <v>74</v>
      </c>
      <c r="F754" s="51">
        <v>93</v>
      </c>
      <c r="H754" s="16" t="str">
        <f t="shared" si="95"/>
        <v>Grade 5 Boys Donald R. Getty A</v>
      </c>
      <c r="I754" s="16">
        <f>COUNTIF('Point Totals by Grade-Gender'!A:A, 'Team Points Summary'!H754)</f>
        <v>1</v>
      </c>
      <c r="J754" s="16" t="str">
        <f t="shared" si="96"/>
        <v/>
      </c>
    </row>
    <row r="755" spans="1:10" s="16" customFormat="1" ht="15" x14ac:dyDescent="0.25">
      <c r="A755" s="51">
        <v>19</v>
      </c>
      <c r="B755" s="51" t="s">
        <v>58</v>
      </c>
      <c r="C755" s="51">
        <v>186</v>
      </c>
      <c r="D755" s="51">
        <v>12</v>
      </c>
      <c r="E755" s="51">
        <v>32</v>
      </c>
      <c r="F755" s="51">
        <v>142</v>
      </c>
      <c r="H755" s="16" t="str">
        <f t="shared" si="95"/>
        <v>Grade 5 Boys Rio Terrace A</v>
      </c>
      <c r="I755" s="16">
        <f>COUNTIF('Point Totals by Grade-Gender'!A:A, 'Team Points Summary'!H755)</f>
        <v>1</v>
      </c>
      <c r="J755" s="16" t="str">
        <f t="shared" si="96"/>
        <v/>
      </c>
    </row>
    <row r="756" spans="1:10" s="16" customFormat="1" ht="15" x14ac:dyDescent="0.25">
      <c r="A756" s="51">
        <v>20</v>
      </c>
      <c r="B756" s="51" t="s">
        <v>170</v>
      </c>
      <c r="C756" s="51">
        <v>190</v>
      </c>
      <c r="D756" s="51">
        <v>11</v>
      </c>
      <c r="E756" s="51">
        <v>36</v>
      </c>
      <c r="F756" s="51">
        <v>143</v>
      </c>
      <c r="H756" s="16" t="str">
        <f t="shared" si="95"/>
        <v>Grade 5 Boys Callingwood A</v>
      </c>
      <c r="I756" s="16">
        <f>COUNTIF('Point Totals by Grade-Gender'!A:A, 'Team Points Summary'!H756)</f>
        <v>1</v>
      </c>
      <c r="J756" s="16" t="str">
        <f t="shared" si="96"/>
        <v/>
      </c>
    </row>
    <row r="757" spans="1:10" s="16" customFormat="1" ht="15" x14ac:dyDescent="0.25">
      <c r="A757" s="51">
        <v>21</v>
      </c>
      <c r="B757" s="51" t="s">
        <v>181</v>
      </c>
      <c r="C757" s="51">
        <v>205</v>
      </c>
      <c r="D757" s="51">
        <v>64</v>
      </c>
      <c r="E757" s="51">
        <v>70</v>
      </c>
      <c r="F757" s="51">
        <v>71</v>
      </c>
      <c r="H757" s="16" t="str">
        <f t="shared" si="95"/>
        <v>Grade 5 Boys Kildare A</v>
      </c>
      <c r="I757" s="16">
        <f>COUNTIF('Point Totals by Grade-Gender'!A:A, 'Team Points Summary'!H757)</f>
        <v>1</v>
      </c>
      <c r="J757" s="16" t="str">
        <f t="shared" si="96"/>
        <v/>
      </c>
    </row>
    <row r="758" spans="1:10" s="16" customFormat="1" ht="15" x14ac:dyDescent="0.25">
      <c r="A758" s="51">
        <v>22</v>
      </c>
      <c r="B758" s="51" t="s">
        <v>168</v>
      </c>
      <c r="C758" s="51">
        <v>206</v>
      </c>
      <c r="D758" s="51">
        <v>31</v>
      </c>
      <c r="E758" s="51">
        <v>87</v>
      </c>
      <c r="F758" s="51">
        <v>88</v>
      </c>
      <c r="H758" s="16" t="str">
        <f t="shared" si="95"/>
        <v>Grade 5 Boys King Edward A</v>
      </c>
      <c r="I758" s="16">
        <f>COUNTIF('Point Totals by Grade-Gender'!A:A, 'Team Points Summary'!H758)</f>
        <v>1</v>
      </c>
      <c r="J758" s="16" t="str">
        <f t="shared" si="96"/>
        <v/>
      </c>
    </row>
    <row r="759" spans="1:10" s="16" customFormat="1" ht="15" x14ac:dyDescent="0.25">
      <c r="A759" s="51">
        <v>23</v>
      </c>
      <c r="B759" s="51" t="s">
        <v>73</v>
      </c>
      <c r="C759" s="51">
        <v>237</v>
      </c>
      <c r="D759" s="51">
        <v>63</v>
      </c>
      <c r="E759" s="51">
        <v>67</v>
      </c>
      <c r="F759" s="51">
        <v>107</v>
      </c>
      <c r="H759" s="16" t="str">
        <f t="shared" si="95"/>
        <v>Grade 5 Boys Michael A. Kostek C</v>
      </c>
      <c r="I759" s="16">
        <f>COUNTIF('Point Totals by Grade-Gender'!A:A, 'Team Points Summary'!H759)</f>
        <v>1</v>
      </c>
      <c r="J759" s="16" t="str">
        <f t="shared" si="96"/>
        <v/>
      </c>
    </row>
    <row r="760" spans="1:10" s="16" customFormat="1" ht="15" x14ac:dyDescent="0.25">
      <c r="A760" s="51">
        <v>24</v>
      </c>
      <c r="B760" s="51" t="s">
        <v>86</v>
      </c>
      <c r="C760" s="51">
        <v>248</v>
      </c>
      <c r="D760" s="51">
        <v>59</v>
      </c>
      <c r="E760" s="51">
        <v>85</v>
      </c>
      <c r="F760" s="51">
        <v>104</v>
      </c>
      <c r="H760" s="16" t="str">
        <f t="shared" si="95"/>
        <v>Grade 5 Boys Westbrook B</v>
      </c>
      <c r="I760" s="16">
        <f>COUNTIF('Point Totals by Grade-Gender'!A:A, 'Team Points Summary'!H760)</f>
        <v>1</v>
      </c>
      <c r="J760" s="16" t="str">
        <f t="shared" si="96"/>
        <v/>
      </c>
    </row>
    <row r="761" spans="1:10" s="16" customFormat="1" ht="15" x14ac:dyDescent="0.25">
      <c r="A761" s="51">
        <v>25</v>
      </c>
      <c r="B761" s="51" t="s">
        <v>76</v>
      </c>
      <c r="C761" s="51">
        <v>256</v>
      </c>
      <c r="D761" s="51">
        <v>81</v>
      </c>
      <c r="E761" s="51">
        <v>86</v>
      </c>
      <c r="F761" s="51">
        <v>89</v>
      </c>
      <c r="H761" s="16" t="str">
        <f t="shared" si="95"/>
        <v>Grade 5 Boys Earl Buxton B</v>
      </c>
      <c r="I761" s="16">
        <f>COUNTIF('Point Totals by Grade-Gender'!A:A, 'Team Points Summary'!H761)</f>
        <v>1</v>
      </c>
      <c r="J761" s="16" t="str">
        <f t="shared" si="96"/>
        <v/>
      </c>
    </row>
    <row r="762" spans="1:10" s="16" customFormat="1" ht="15" x14ac:dyDescent="0.25">
      <c r="A762" s="51">
        <v>26</v>
      </c>
      <c r="B762" s="51" t="s">
        <v>55</v>
      </c>
      <c r="C762" s="51">
        <v>257</v>
      </c>
      <c r="D762" s="51">
        <v>42</v>
      </c>
      <c r="E762" s="51">
        <v>99</v>
      </c>
      <c r="F762" s="51">
        <v>116</v>
      </c>
      <c r="H762" s="16" t="str">
        <f t="shared" si="95"/>
        <v>Grade 5 Boys George P. Nicholson A</v>
      </c>
      <c r="I762" s="16">
        <f>COUNTIF('Point Totals by Grade-Gender'!A:A, 'Team Points Summary'!H762)</f>
        <v>1</v>
      </c>
      <c r="J762" s="16" t="str">
        <f t="shared" si="96"/>
        <v/>
      </c>
    </row>
    <row r="763" spans="1:10" s="16" customFormat="1" ht="15" x14ac:dyDescent="0.25">
      <c r="A763" s="51">
        <v>27</v>
      </c>
      <c r="B763" s="51" t="s">
        <v>296</v>
      </c>
      <c r="C763" s="51">
        <v>268</v>
      </c>
      <c r="D763" s="51">
        <v>75</v>
      </c>
      <c r="E763" s="51">
        <v>79</v>
      </c>
      <c r="F763" s="51">
        <v>114</v>
      </c>
      <c r="H763" s="16" t="str">
        <f t="shared" si="95"/>
        <v>Grade 5 Boys Windsor Park C</v>
      </c>
      <c r="I763" s="16">
        <f>COUNTIF('Point Totals by Grade-Gender'!A:A, 'Team Points Summary'!H763)</f>
        <v>1</v>
      </c>
      <c r="J763" s="16" t="str">
        <f t="shared" si="96"/>
        <v/>
      </c>
    </row>
    <row r="764" spans="1:10" s="16" customFormat="1" ht="15" x14ac:dyDescent="0.25">
      <c r="A764" s="51">
        <v>28</v>
      </c>
      <c r="B764" s="51" t="s">
        <v>325</v>
      </c>
      <c r="C764" s="51">
        <v>281</v>
      </c>
      <c r="D764" s="51">
        <v>23</v>
      </c>
      <c r="E764" s="51">
        <v>108</v>
      </c>
      <c r="F764" s="51">
        <v>150</v>
      </c>
      <c r="H764" s="16" t="str">
        <f t="shared" si="95"/>
        <v>Grade 5 Boys Victoria School of the Arts A</v>
      </c>
      <c r="I764" s="16">
        <f>COUNTIF('Point Totals by Grade-Gender'!A:A, 'Team Points Summary'!H764)</f>
        <v>1</v>
      </c>
      <c r="J764" s="16" t="str">
        <f t="shared" si="96"/>
        <v/>
      </c>
    </row>
    <row r="765" spans="1:10" s="16" customFormat="1" ht="15" x14ac:dyDescent="0.25">
      <c r="A765" s="51">
        <v>29</v>
      </c>
      <c r="B765" s="51" t="s">
        <v>70</v>
      </c>
      <c r="C765" s="51">
        <v>307</v>
      </c>
      <c r="D765" s="51">
        <v>91</v>
      </c>
      <c r="E765" s="51">
        <v>92</v>
      </c>
      <c r="F765" s="51">
        <v>124</v>
      </c>
      <c r="H765" s="16" t="str">
        <f t="shared" si="95"/>
        <v>Grade 5 Boys Brander Gardens B</v>
      </c>
      <c r="I765" s="16">
        <f>COUNTIF('Point Totals by Grade-Gender'!A:A, 'Team Points Summary'!H765)</f>
        <v>1</v>
      </c>
      <c r="J765" s="16" t="str">
        <f t="shared" si="96"/>
        <v/>
      </c>
    </row>
    <row r="766" spans="1:10" s="16" customFormat="1" ht="15" x14ac:dyDescent="0.25">
      <c r="A766" s="51">
        <v>30</v>
      </c>
      <c r="B766" s="51" t="s">
        <v>308</v>
      </c>
      <c r="C766" s="51">
        <v>316</v>
      </c>
      <c r="D766" s="51">
        <v>69</v>
      </c>
      <c r="E766" s="51">
        <v>115</v>
      </c>
      <c r="F766" s="51">
        <v>132</v>
      </c>
      <c r="H766" s="16" t="str">
        <f t="shared" si="94"/>
        <v>Grade 5 Boys Shauna May Seneca B</v>
      </c>
      <c r="I766" s="16">
        <f>COUNTIF('Point Totals by Grade-Gender'!A:A, 'Team Points Summary'!H766)</f>
        <v>1</v>
      </c>
      <c r="J766" s="16" t="str">
        <f t="shared" si="93"/>
        <v/>
      </c>
    </row>
    <row r="767" spans="1:10" s="16" customFormat="1" ht="15" x14ac:dyDescent="0.25">
      <c r="A767" s="51">
        <v>31</v>
      </c>
      <c r="B767" s="51" t="s">
        <v>112</v>
      </c>
      <c r="C767" s="51">
        <v>327</v>
      </c>
      <c r="D767" s="51">
        <v>96</v>
      </c>
      <c r="E767" s="51">
        <v>112</v>
      </c>
      <c r="F767" s="51">
        <v>119</v>
      </c>
      <c r="H767" s="16" t="str">
        <f t="shared" si="94"/>
        <v>Grade 5 Boys Meyokumin A</v>
      </c>
      <c r="I767" s="16">
        <f>COUNTIF('Point Totals by Grade-Gender'!A:A, 'Team Points Summary'!H767)</f>
        <v>1</v>
      </c>
      <c r="J767" s="16" t="str">
        <f t="shared" si="93"/>
        <v/>
      </c>
    </row>
    <row r="768" spans="1:10" s="16" customFormat="1" ht="15" x14ac:dyDescent="0.25">
      <c r="A768" s="51">
        <v>32</v>
      </c>
      <c r="B768" s="51" t="s">
        <v>311</v>
      </c>
      <c r="C768" s="51">
        <v>334</v>
      </c>
      <c r="D768" s="51">
        <v>77</v>
      </c>
      <c r="E768" s="51">
        <v>102</v>
      </c>
      <c r="F768" s="51">
        <v>155</v>
      </c>
      <c r="H768" s="16" t="str">
        <f t="shared" si="94"/>
        <v>Grade 5 Boys Richard Secord A</v>
      </c>
      <c r="I768" s="16">
        <f>COUNTIF('Point Totals by Grade-Gender'!A:A, 'Team Points Summary'!H768)</f>
        <v>1</v>
      </c>
      <c r="J768" s="16" t="str">
        <f t="shared" si="93"/>
        <v/>
      </c>
    </row>
    <row r="769" spans="1:10" s="16" customFormat="1" ht="15" x14ac:dyDescent="0.25">
      <c r="A769" s="51">
        <v>33</v>
      </c>
      <c r="B769" s="51" t="s">
        <v>174</v>
      </c>
      <c r="C769" s="51">
        <v>336</v>
      </c>
      <c r="D769" s="51">
        <v>106</v>
      </c>
      <c r="E769" s="51">
        <v>113</v>
      </c>
      <c r="F769" s="51">
        <v>117</v>
      </c>
      <c r="H769" s="16" t="str">
        <f t="shared" si="94"/>
        <v>Grade 5 Boys Donald R. Getty B</v>
      </c>
      <c r="I769" s="16">
        <f>COUNTIF('Point Totals by Grade-Gender'!A:A, 'Team Points Summary'!H769)</f>
        <v>1</v>
      </c>
      <c r="J769" s="16" t="str">
        <f t="shared" si="93"/>
        <v/>
      </c>
    </row>
    <row r="770" spans="1:10" s="16" customFormat="1" ht="15" x14ac:dyDescent="0.25">
      <c r="A770" s="51">
        <v>34</v>
      </c>
      <c r="B770" s="51" t="s">
        <v>328</v>
      </c>
      <c r="C770" s="51">
        <v>340</v>
      </c>
      <c r="D770" s="51">
        <v>78</v>
      </c>
      <c r="E770" s="51">
        <v>103</v>
      </c>
      <c r="F770" s="51">
        <v>159</v>
      </c>
      <c r="H770" s="16" t="str">
        <f t="shared" si="94"/>
        <v>Grade 5 Boys Constable Daniel Woodall B</v>
      </c>
      <c r="I770" s="16">
        <f>COUNTIF('Point Totals by Grade-Gender'!A:A, 'Team Points Summary'!H770)</f>
        <v>1</v>
      </c>
      <c r="J770" s="16" t="str">
        <f t="shared" si="93"/>
        <v/>
      </c>
    </row>
    <row r="771" spans="1:10" s="16" customFormat="1" ht="15" x14ac:dyDescent="0.25">
      <c r="A771" s="51">
        <v>35</v>
      </c>
      <c r="B771" s="51" t="s">
        <v>96</v>
      </c>
      <c r="C771" s="51">
        <v>367</v>
      </c>
      <c r="D771" s="51">
        <v>97</v>
      </c>
      <c r="E771" s="51">
        <v>125</v>
      </c>
      <c r="F771" s="51">
        <v>145</v>
      </c>
      <c r="H771" s="16" t="str">
        <f t="shared" si="94"/>
        <v>Grade 5 Boys Laurier Heights B</v>
      </c>
      <c r="I771" s="16">
        <f>COUNTIF('Point Totals by Grade-Gender'!A:A, 'Team Points Summary'!H771)</f>
        <v>1</v>
      </c>
      <c r="J771" s="16" t="str">
        <f t="shared" si="93"/>
        <v/>
      </c>
    </row>
    <row r="772" spans="1:10" s="16" customFormat="1" ht="15" x14ac:dyDescent="0.25">
      <c r="A772" s="51">
        <v>36</v>
      </c>
      <c r="B772" s="51" t="s">
        <v>310</v>
      </c>
      <c r="C772" s="51">
        <v>368</v>
      </c>
      <c r="D772" s="51">
        <v>101</v>
      </c>
      <c r="E772" s="51">
        <v>105</v>
      </c>
      <c r="F772" s="51">
        <v>162</v>
      </c>
      <c r="H772" s="16" t="str">
        <f t="shared" si="94"/>
        <v>Grade 5 Boys Caledonia Park A</v>
      </c>
      <c r="I772" s="16">
        <f>COUNTIF('Point Totals by Grade-Gender'!A:A, 'Team Points Summary'!H772)</f>
        <v>1</v>
      </c>
      <c r="J772" s="16" t="str">
        <f t="shared" si="93"/>
        <v/>
      </c>
    </row>
    <row r="773" spans="1:10" s="16" customFormat="1" ht="15" x14ac:dyDescent="0.25">
      <c r="A773" s="51">
        <v>37</v>
      </c>
      <c r="B773" s="51" t="s">
        <v>324</v>
      </c>
      <c r="C773" s="51">
        <v>375</v>
      </c>
      <c r="D773" s="51">
        <v>72</v>
      </c>
      <c r="E773" s="51">
        <v>130</v>
      </c>
      <c r="F773" s="51">
        <v>173</v>
      </c>
      <c r="H773" s="16" t="str">
        <f t="shared" si="94"/>
        <v>Grade 5 Boys Kildare B</v>
      </c>
      <c r="I773" s="16">
        <f>COUNTIF('Point Totals by Grade-Gender'!A:A, 'Team Points Summary'!H773)</f>
        <v>1</v>
      </c>
      <c r="J773" s="16" t="str">
        <f t="shared" si="93"/>
        <v/>
      </c>
    </row>
    <row r="774" spans="1:10" s="16" customFormat="1" ht="15" x14ac:dyDescent="0.25">
      <c r="A774" s="51">
        <v>38</v>
      </c>
      <c r="B774" s="51" t="s">
        <v>179</v>
      </c>
      <c r="C774" s="51">
        <v>379</v>
      </c>
      <c r="D774" s="51">
        <v>122</v>
      </c>
      <c r="E774" s="51">
        <v>126</v>
      </c>
      <c r="F774" s="51">
        <v>131</v>
      </c>
      <c r="H774" s="16" t="str">
        <f t="shared" si="94"/>
        <v>Grade 5 Boys J.A. Fife A</v>
      </c>
      <c r="I774" s="16">
        <f>COUNTIF('Point Totals by Grade-Gender'!A:A, 'Team Points Summary'!H774)</f>
        <v>1</v>
      </c>
      <c r="J774" s="16" t="str">
        <f t="shared" si="93"/>
        <v/>
      </c>
    </row>
    <row r="775" spans="1:10" s="16" customFormat="1" ht="15" x14ac:dyDescent="0.25">
      <c r="A775" s="51">
        <v>39</v>
      </c>
      <c r="B775" s="51" t="s">
        <v>64</v>
      </c>
      <c r="C775" s="51">
        <v>392</v>
      </c>
      <c r="D775" s="51">
        <v>123</v>
      </c>
      <c r="E775" s="51">
        <v>129</v>
      </c>
      <c r="F775" s="51">
        <v>140</v>
      </c>
      <c r="H775" s="16" t="str">
        <f t="shared" si="94"/>
        <v>Grade 5 Boys George P. Nicholson B</v>
      </c>
      <c r="I775" s="16">
        <f>COUNTIF('Point Totals by Grade-Gender'!A:A, 'Team Points Summary'!H775)</f>
        <v>1</v>
      </c>
      <c r="J775" s="16" t="str">
        <f t="shared" si="93"/>
        <v/>
      </c>
    </row>
    <row r="776" spans="1:10" s="16" customFormat="1" ht="15" x14ac:dyDescent="0.25">
      <c r="A776" s="51">
        <v>40</v>
      </c>
      <c r="B776" s="51" t="s">
        <v>79</v>
      </c>
      <c r="C776" s="51">
        <v>393</v>
      </c>
      <c r="D776" s="51">
        <v>98</v>
      </c>
      <c r="E776" s="51">
        <v>141</v>
      </c>
      <c r="F776" s="51">
        <v>154</v>
      </c>
      <c r="H776" s="16" t="str">
        <f t="shared" si="94"/>
        <v>Grade 5 Boys Edmonton Khalsa A</v>
      </c>
      <c r="I776" s="16">
        <f>COUNTIF('Point Totals by Grade-Gender'!A:A, 'Team Points Summary'!H776)</f>
        <v>1</v>
      </c>
      <c r="J776" s="16" t="str">
        <f t="shared" si="93"/>
        <v/>
      </c>
    </row>
    <row r="777" spans="1:10" s="16" customFormat="1" ht="15" x14ac:dyDescent="0.25">
      <c r="A777" s="51">
        <v>41</v>
      </c>
      <c r="B777" s="51" t="s">
        <v>298</v>
      </c>
      <c r="C777" s="51">
        <v>407</v>
      </c>
      <c r="D777" s="51">
        <v>134</v>
      </c>
      <c r="E777" s="51">
        <v>136</v>
      </c>
      <c r="F777" s="51">
        <v>137</v>
      </c>
      <c r="H777" s="16" t="str">
        <f t="shared" si="94"/>
        <v>Grade 5 Boys Windsor Park D</v>
      </c>
      <c r="I777" s="16">
        <f>COUNTIF('Point Totals by Grade-Gender'!A:A, 'Team Points Summary'!H777)</f>
        <v>1</v>
      </c>
      <c r="J777" s="16" t="str">
        <f t="shared" si="93"/>
        <v/>
      </c>
    </row>
    <row r="778" spans="1:10" s="16" customFormat="1" ht="15" x14ac:dyDescent="0.25">
      <c r="A778" s="51">
        <v>42</v>
      </c>
      <c r="B778" s="51" t="s">
        <v>177</v>
      </c>
      <c r="C778" s="51">
        <v>432</v>
      </c>
      <c r="D778" s="51">
        <v>94</v>
      </c>
      <c r="E778" s="51">
        <v>166</v>
      </c>
      <c r="F778" s="51">
        <v>172</v>
      </c>
      <c r="H778" s="16" t="str">
        <f t="shared" si="94"/>
        <v>Grade 5 Boys King Edward B</v>
      </c>
      <c r="I778" s="16">
        <f>COUNTIF('Point Totals by Grade-Gender'!A:A, 'Team Points Summary'!H778)</f>
        <v>1</v>
      </c>
      <c r="J778" s="16" t="str">
        <f t="shared" si="93"/>
        <v/>
      </c>
    </row>
    <row r="779" spans="1:10" s="16" customFormat="1" ht="15" x14ac:dyDescent="0.25">
      <c r="A779" s="51">
        <v>43</v>
      </c>
      <c r="B779" s="51" t="s">
        <v>286</v>
      </c>
      <c r="C779" s="51">
        <v>440</v>
      </c>
      <c r="D779" s="51">
        <v>118</v>
      </c>
      <c r="E779" s="51">
        <v>139</v>
      </c>
      <c r="F779" s="51">
        <v>183</v>
      </c>
      <c r="H779" s="16" t="str">
        <f t="shared" si="94"/>
        <v>Grade 5 Boys Donald R. Getty C</v>
      </c>
      <c r="I779" s="16">
        <f>COUNTIF('Point Totals by Grade-Gender'!A:A, 'Team Points Summary'!H779)</f>
        <v>1</v>
      </c>
      <c r="J779" s="16" t="str">
        <f t="shared" si="93"/>
        <v/>
      </c>
    </row>
    <row r="780" spans="1:10" s="16" customFormat="1" ht="15" x14ac:dyDescent="0.25">
      <c r="A780" s="51">
        <v>44</v>
      </c>
      <c r="B780" s="51" t="s">
        <v>72</v>
      </c>
      <c r="C780" s="51">
        <v>454</v>
      </c>
      <c r="D780" s="51">
        <v>149</v>
      </c>
      <c r="E780" s="51">
        <v>152</v>
      </c>
      <c r="F780" s="51">
        <v>153</v>
      </c>
      <c r="H780" s="16" t="str">
        <f t="shared" si="94"/>
        <v>Grade 5 Boys Menisa A</v>
      </c>
      <c r="I780" s="16">
        <f>COUNTIF('Point Totals by Grade-Gender'!A:A, 'Team Points Summary'!H780)</f>
        <v>1</v>
      </c>
      <c r="J780" s="16" t="str">
        <f t="shared" si="93"/>
        <v/>
      </c>
    </row>
    <row r="781" spans="1:10" s="16" customFormat="1" ht="15" x14ac:dyDescent="0.25">
      <c r="A781" s="51">
        <v>45</v>
      </c>
      <c r="B781" s="51" t="s">
        <v>97</v>
      </c>
      <c r="C781" s="51">
        <v>493</v>
      </c>
      <c r="D781" s="51">
        <v>156</v>
      </c>
      <c r="E781" s="51">
        <v>168</v>
      </c>
      <c r="F781" s="51">
        <v>169</v>
      </c>
      <c r="H781" s="16" t="str">
        <f t="shared" si="94"/>
        <v>Grade 5 Boys Menisa B</v>
      </c>
      <c r="I781" s="16">
        <f>COUNTIF('Point Totals by Grade-Gender'!A:A, 'Team Points Summary'!H781)</f>
        <v>1</v>
      </c>
      <c r="J781" s="16" t="str">
        <f t="shared" si="93"/>
        <v/>
      </c>
    </row>
    <row r="782" spans="1:10" s="16" customFormat="1" ht="15" x14ac:dyDescent="0.25">
      <c r="A782" s="51">
        <v>46</v>
      </c>
      <c r="B782" s="51" t="s">
        <v>82</v>
      </c>
      <c r="C782" s="51">
        <v>505</v>
      </c>
      <c r="D782" s="51">
        <v>164</v>
      </c>
      <c r="E782" s="51">
        <v>165</v>
      </c>
      <c r="F782" s="51">
        <v>176</v>
      </c>
      <c r="H782" s="16" t="str">
        <f t="shared" si="94"/>
        <v>Grade 5 Boys Edmonton Khalsa B</v>
      </c>
      <c r="I782" s="16">
        <f>COUNTIF('Point Totals by Grade-Gender'!A:A, 'Team Points Summary'!H782)</f>
        <v>1</v>
      </c>
      <c r="J782" s="16" t="str">
        <f t="shared" si="93"/>
        <v/>
      </c>
    </row>
    <row r="783" spans="1:10" s="16" customFormat="1" ht="15" x14ac:dyDescent="0.25">
      <c r="A783" s="51">
        <v>47</v>
      </c>
      <c r="B783" s="51" t="s">
        <v>326</v>
      </c>
      <c r="C783" s="51">
        <v>514</v>
      </c>
      <c r="D783" s="51">
        <v>151</v>
      </c>
      <c r="E783" s="51">
        <v>181</v>
      </c>
      <c r="F783" s="51">
        <v>182</v>
      </c>
      <c r="H783" s="16" t="str">
        <f t="shared" si="94"/>
        <v>Grade 5 Boys Victoria School of the Arts B</v>
      </c>
      <c r="I783" s="16">
        <f>COUNTIF('Point Totals by Grade-Gender'!A:A, 'Team Points Summary'!H783)</f>
        <v>1</v>
      </c>
      <c r="J783" s="16" t="str">
        <f t="shared" si="93"/>
        <v/>
      </c>
    </row>
    <row r="784" spans="1:10" s="16" customFormat="1" ht="15" x14ac:dyDescent="0.25">
      <c r="A784" s="51">
        <v>48</v>
      </c>
      <c r="B784" s="51" t="s">
        <v>314</v>
      </c>
      <c r="C784" s="51">
        <v>528</v>
      </c>
      <c r="D784" s="51">
        <v>171</v>
      </c>
      <c r="E784" s="51">
        <v>178</v>
      </c>
      <c r="F784" s="51">
        <v>179</v>
      </c>
      <c r="H784" s="16" t="str">
        <f t="shared" si="94"/>
        <v>Grade 5 Boys Richard Secord B</v>
      </c>
      <c r="I784" s="16">
        <f>COUNTIF('Point Totals by Grade-Gender'!A:A, 'Team Points Summary'!H784)</f>
        <v>1</v>
      </c>
      <c r="J784" s="16" t="str">
        <f t="shared" si="93"/>
        <v/>
      </c>
    </row>
    <row r="785" spans="1:10" s="16" customFormat="1" x14ac:dyDescent="0.2">
      <c r="C785" s="16">
        <f>SUM(C737:C784)</f>
        <v>12547</v>
      </c>
      <c r="H785" s="1" t="s">
        <v>34</v>
      </c>
      <c r="I785" s="16">
        <f>COUNTIF('Point Totals by Grade-Gender'!A:A, 'Team Points Summary'!H785)</f>
        <v>1</v>
      </c>
      <c r="J785" s="16" t="str">
        <f t="shared" si="93"/>
        <v/>
      </c>
    </row>
    <row r="786" spans="1:10" s="16" customFormat="1" x14ac:dyDescent="0.2"/>
    <row r="787" spans="1:10" s="16" customFormat="1" x14ac:dyDescent="0.2">
      <c r="A787" s="1" t="s">
        <v>278</v>
      </c>
    </row>
    <row r="788" spans="1:10" s="16" customFormat="1" ht="15" x14ac:dyDescent="0.25">
      <c r="A788" s="52">
        <v>1</v>
      </c>
      <c r="B788" s="52" t="s">
        <v>71</v>
      </c>
      <c r="C788" s="52">
        <v>34</v>
      </c>
      <c r="D788" s="52">
        <v>2</v>
      </c>
      <c r="E788" s="52">
        <v>11</v>
      </c>
      <c r="F788" s="52">
        <v>21</v>
      </c>
      <c r="H788" s="16" t="str">
        <f>CONCATENATE("Grade 6 Girls ", B788)</f>
        <v>Grade 6 Girls Earl Buxton A</v>
      </c>
      <c r="I788" s="16">
        <f>COUNTIF('Point Totals by Grade-Gender'!A:A, 'Team Points Summary'!H788)</f>
        <v>1</v>
      </c>
      <c r="J788" s="16" t="str">
        <f t="shared" si="93"/>
        <v/>
      </c>
    </row>
    <row r="789" spans="1:10" s="16" customFormat="1" ht="15" x14ac:dyDescent="0.25">
      <c r="A789" s="52">
        <v>2</v>
      </c>
      <c r="B789" s="52" t="s">
        <v>78</v>
      </c>
      <c r="C789" s="52">
        <v>42</v>
      </c>
      <c r="D789" s="52">
        <v>1</v>
      </c>
      <c r="E789" s="52">
        <v>16</v>
      </c>
      <c r="F789" s="52">
        <v>25</v>
      </c>
      <c r="H789" s="16" t="str">
        <f t="shared" ref="H789:H815" si="97">CONCATENATE("Grade 6 Girls ", B789)</f>
        <v>Grade 6 Girls Centennial A</v>
      </c>
      <c r="I789" s="16">
        <f>COUNTIF('Point Totals by Grade-Gender'!A:A, 'Team Points Summary'!H789)</f>
        <v>1</v>
      </c>
      <c r="J789" s="16" t="str">
        <f t="shared" si="93"/>
        <v/>
      </c>
    </row>
    <row r="790" spans="1:10" s="16" customFormat="1" ht="15" x14ac:dyDescent="0.25">
      <c r="A790" s="52">
        <v>3</v>
      </c>
      <c r="B790" s="52" t="s">
        <v>66</v>
      </c>
      <c r="C790" s="52">
        <v>58</v>
      </c>
      <c r="D790" s="52">
        <v>7</v>
      </c>
      <c r="E790" s="52">
        <v>8</v>
      </c>
      <c r="F790" s="52">
        <v>43</v>
      </c>
      <c r="H790" s="16" t="str">
        <f t="shared" si="97"/>
        <v>Grade 6 Girls Michael Strembitsky A</v>
      </c>
      <c r="I790" s="16">
        <f>COUNTIF('Point Totals by Grade-Gender'!A:A, 'Team Points Summary'!H790)</f>
        <v>1</v>
      </c>
      <c r="J790" s="16" t="str">
        <f t="shared" si="93"/>
        <v/>
      </c>
    </row>
    <row r="791" spans="1:10" s="16" customFormat="1" ht="15" x14ac:dyDescent="0.25">
      <c r="A791" s="52">
        <v>4</v>
      </c>
      <c r="B791" s="52" t="s">
        <v>77</v>
      </c>
      <c r="C791" s="52">
        <v>59</v>
      </c>
      <c r="D791" s="52">
        <v>5</v>
      </c>
      <c r="E791" s="52">
        <v>20</v>
      </c>
      <c r="F791" s="52">
        <v>34</v>
      </c>
      <c r="H791" s="16" t="str">
        <f t="shared" si="97"/>
        <v>Grade 6 Girls Patricia Heights A</v>
      </c>
      <c r="I791" s="16">
        <f>COUNTIF('Point Totals by Grade-Gender'!A:A, 'Team Points Summary'!H791)</f>
        <v>1</v>
      </c>
      <c r="J791" s="16" t="str">
        <f t="shared" si="93"/>
        <v/>
      </c>
    </row>
    <row r="792" spans="1:10" s="16" customFormat="1" ht="15" x14ac:dyDescent="0.25">
      <c r="A792" s="52">
        <v>5</v>
      </c>
      <c r="B792" s="52" t="s">
        <v>60</v>
      </c>
      <c r="C792" s="52">
        <v>67</v>
      </c>
      <c r="D792" s="52">
        <v>9</v>
      </c>
      <c r="E792" s="52">
        <v>18</v>
      </c>
      <c r="F792" s="52">
        <v>40</v>
      </c>
      <c r="H792" s="16" t="str">
        <f t="shared" si="97"/>
        <v>Grade 6 Girls Brander Gardens A</v>
      </c>
      <c r="I792" s="16">
        <f>COUNTIF('Point Totals by Grade-Gender'!A:A, 'Team Points Summary'!H792)</f>
        <v>1</v>
      </c>
      <c r="J792" s="16" t="str">
        <f t="shared" si="93"/>
        <v/>
      </c>
    </row>
    <row r="793" spans="1:10" s="16" customFormat="1" ht="15" x14ac:dyDescent="0.25">
      <c r="A793" s="52">
        <v>6</v>
      </c>
      <c r="B793" s="52" t="s">
        <v>137</v>
      </c>
      <c r="C793" s="52">
        <v>72</v>
      </c>
      <c r="D793" s="52">
        <v>3</v>
      </c>
      <c r="E793" s="52">
        <v>27</v>
      </c>
      <c r="F793" s="52">
        <v>42</v>
      </c>
      <c r="H793" s="16" t="str">
        <f t="shared" si="97"/>
        <v>Grade 6 Girls Belgravia A</v>
      </c>
      <c r="I793" s="16">
        <f>COUNTIF('Point Totals by Grade-Gender'!A:A, 'Team Points Summary'!H793)</f>
        <v>1</v>
      </c>
      <c r="J793" s="16" t="str">
        <f t="shared" si="93"/>
        <v/>
      </c>
    </row>
    <row r="794" spans="1:10" s="16" customFormat="1" ht="15" x14ac:dyDescent="0.25">
      <c r="A794" s="52">
        <v>7</v>
      </c>
      <c r="B794" s="52" t="s">
        <v>76</v>
      </c>
      <c r="C794" s="52">
        <v>81</v>
      </c>
      <c r="D794" s="52">
        <v>23</v>
      </c>
      <c r="E794" s="52">
        <v>26</v>
      </c>
      <c r="F794" s="52">
        <v>32</v>
      </c>
      <c r="H794" s="16" t="str">
        <f t="shared" si="97"/>
        <v>Grade 6 Girls Earl Buxton B</v>
      </c>
      <c r="I794" s="16">
        <f>COUNTIF('Point Totals by Grade-Gender'!A:A, 'Team Points Summary'!H794)</f>
        <v>1</v>
      </c>
      <c r="J794" s="16" t="str">
        <f t="shared" si="93"/>
        <v/>
      </c>
    </row>
    <row r="795" spans="1:10" s="16" customFormat="1" ht="15" x14ac:dyDescent="0.25">
      <c r="A795" s="52">
        <v>8</v>
      </c>
      <c r="B795" s="52" t="s">
        <v>57</v>
      </c>
      <c r="C795" s="52">
        <v>82</v>
      </c>
      <c r="D795" s="52">
        <v>13</v>
      </c>
      <c r="E795" s="52">
        <v>31</v>
      </c>
      <c r="F795" s="52">
        <v>38</v>
      </c>
      <c r="H795" s="16" t="str">
        <f t="shared" si="97"/>
        <v>Grade 6 Girls Brookside A</v>
      </c>
      <c r="I795" s="16">
        <f>COUNTIF('Point Totals by Grade-Gender'!A:A, 'Team Points Summary'!H795)</f>
        <v>1</v>
      </c>
      <c r="J795" s="16" t="str">
        <f t="shared" si="93"/>
        <v/>
      </c>
    </row>
    <row r="796" spans="1:10" s="16" customFormat="1" ht="15" x14ac:dyDescent="0.25">
      <c r="A796" s="52">
        <v>9</v>
      </c>
      <c r="B796" s="52" t="s">
        <v>62</v>
      </c>
      <c r="C796" s="52">
        <v>97</v>
      </c>
      <c r="D796" s="52">
        <v>12</v>
      </c>
      <c r="E796" s="52">
        <v>30</v>
      </c>
      <c r="F796" s="52">
        <v>55</v>
      </c>
      <c r="H796" s="16" t="str">
        <f t="shared" si="97"/>
        <v>Grade 6 Girls Holyrood A</v>
      </c>
      <c r="I796" s="16">
        <f>COUNTIF('Point Totals by Grade-Gender'!A:A, 'Team Points Summary'!H796)</f>
        <v>1</v>
      </c>
      <c r="J796" s="16" t="str">
        <f t="shared" si="93"/>
        <v/>
      </c>
    </row>
    <row r="797" spans="1:10" s="16" customFormat="1" ht="15" x14ac:dyDescent="0.25">
      <c r="A797" s="52">
        <v>10</v>
      </c>
      <c r="B797" s="52" t="s">
        <v>81</v>
      </c>
      <c r="C797" s="52">
        <v>132</v>
      </c>
      <c r="D797" s="52">
        <v>37</v>
      </c>
      <c r="E797" s="52">
        <v>46</v>
      </c>
      <c r="F797" s="52">
        <v>49</v>
      </c>
      <c r="H797" s="16" t="str">
        <f t="shared" si="97"/>
        <v>Grade 6 Girls Earl Buxton C</v>
      </c>
      <c r="I797" s="16">
        <f>COUNTIF('Point Totals by Grade-Gender'!A:A, 'Team Points Summary'!H797)</f>
        <v>1</v>
      </c>
      <c r="J797" s="16" t="str">
        <f t="shared" si="93"/>
        <v/>
      </c>
    </row>
    <row r="798" spans="1:10" s="16" customFormat="1" ht="15" x14ac:dyDescent="0.25">
      <c r="A798" s="52">
        <v>11</v>
      </c>
      <c r="B798" s="52" t="s">
        <v>108</v>
      </c>
      <c r="C798" s="52">
        <v>145</v>
      </c>
      <c r="D798" s="52">
        <v>19</v>
      </c>
      <c r="E798" s="52">
        <v>44</v>
      </c>
      <c r="F798" s="52">
        <v>82</v>
      </c>
      <c r="H798" s="16" t="str">
        <f t="shared" ref="H798:H810" si="98">CONCATENATE("Grade 6 Girls ", B798)</f>
        <v>Grade 6 Girls Malmo A</v>
      </c>
      <c r="I798" s="16">
        <f>COUNTIF('Point Totals by Grade-Gender'!A:A, 'Team Points Summary'!H798)</f>
        <v>1</v>
      </c>
      <c r="J798" s="16" t="str">
        <f t="shared" ref="J798:J810" si="99">IF(I798 = 0, "MISSING", "")</f>
        <v/>
      </c>
    </row>
    <row r="799" spans="1:10" s="16" customFormat="1" ht="15" x14ac:dyDescent="0.25">
      <c r="A799" s="52">
        <v>12</v>
      </c>
      <c r="B799" s="52" t="s">
        <v>54</v>
      </c>
      <c r="C799" s="52">
        <v>149</v>
      </c>
      <c r="D799" s="52">
        <v>29</v>
      </c>
      <c r="E799" s="52">
        <v>58</v>
      </c>
      <c r="F799" s="52">
        <v>62</v>
      </c>
      <c r="H799" s="16" t="str">
        <f t="shared" ref="H799:H805" si="100">CONCATENATE("Grade 6 Girls ", B799)</f>
        <v>Grade 6 Girls Michael A. Kostek A</v>
      </c>
      <c r="I799" s="16">
        <f>COUNTIF('Point Totals by Grade-Gender'!A:A, 'Team Points Summary'!H799)</f>
        <v>1</v>
      </c>
      <c r="J799" s="16" t="str">
        <f t="shared" ref="J799:J805" si="101">IF(I799 = 0, "MISSING", "")</f>
        <v/>
      </c>
    </row>
    <row r="800" spans="1:10" s="16" customFormat="1" ht="15" x14ac:dyDescent="0.25">
      <c r="A800" s="52">
        <v>13</v>
      </c>
      <c r="B800" s="52" t="s">
        <v>170</v>
      </c>
      <c r="C800" s="52">
        <v>161</v>
      </c>
      <c r="D800" s="52">
        <v>28</v>
      </c>
      <c r="E800" s="52">
        <v>64</v>
      </c>
      <c r="F800" s="52">
        <v>69</v>
      </c>
      <c r="H800" s="16" t="str">
        <f t="shared" si="100"/>
        <v>Grade 6 Girls Callingwood A</v>
      </c>
      <c r="I800" s="16">
        <f>COUNTIF('Point Totals by Grade-Gender'!A:A, 'Team Points Summary'!H800)</f>
        <v>1</v>
      </c>
      <c r="J800" s="16" t="str">
        <f t="shared" si="101"/>
        <v/>
      </c>
    </row>
    <row r="801" spans="1:10" s="16" customFormat="1" ht="15" x14ac:dyDescent="0.25">
      <c r="A801" s="52">
        <v>14</v>
      </c>
      <c r="B801" s="52" t="s">
        <v>55</v>
      </c>
      <c r="C801" s="52">
        <v>168</v>
      </c>
      <c r="D801" s="52">
        <v>15</v>
      </c>
      <c r="E801" s="52">
        <v>41</v>
      </c>
      <c r="F801" s="52">
        <v>112</v>
      </c>
      <c r="H801" s="16" t="str">
        <f t="shared" si="100"/>
        <v>Grade 6 Girls George P. Nicholson A</v>
      </c>
      <c r="I801" s="16">
        <f>COUNTIF('Point Totals by Grade-Gender'!A:A, 'Team Points Summary'!H801)</f>
        <v>1</v>
      </c>
      <c r="J801" s="16" t="str">
        <f t="shared" si="101"/>
        <v/>
      </c>
    </row>
    <row r="802" spans="1:10" s="16" customFormat="1" ht="15" x14ac:dyDescent="0.25">
      <c r="A802" s="52">
        <v>15</v>
      </c>
      <c r="B802" s="52" t="s">
        <v>140</v>
      </c>
      <c r="C802" s="52">
        <v>175</v>
      </c>
      <c r="D802" s="52">
        <v>24</v>
      </c>
      <c r="E802" s="52">
        <v>72</v>
      </c>
      <c r="F802" s="52">
        <v>79</v>
      </c>
      <c r="H802" s="16" t="str">
        <f t="shared" si="100"/>
        <v>Grade 6 Girls Stratford A</v>
      </c>
      <c r="I802" s="16">
        <f>COUNTIF('Point Totals by Grade-Gender'!A:A, 'Team Points Summary'!H802)</f>
        <v>1</v>
      </c>
      <c r="J802" s="16" t="str">
        <f t="shared" si="101"/>
        <v/>
      </c>
    </row>
    <row r="803" spans="1:10" s="16" customFormat="1" ht="15" x14ac:dyDescent="0.25">
      <c r="A803" s="52">
        <v>16</v>
      </c>
      <c r="B803" s="52" t="s">
        <v>138</v>
      </c>
      <c r="C803" s="52">
        <v>177</v>
      </c>
      <c r="D803" s="52">
        <v>33</v>
      </c>
      <c r="E803" s="52">
        <v>68</v>
      </c>
      <c r="F803" s="52">
        <v>76</v>
      </c>
      <c r="H803" s="16" t="str">
        <f t="shared" si="100"/>
        <v>Grade 6 Girls Ellerslie Campus A</v>
      </c>
      <c r="I803" s="16">
        <f>COUNTIF('Point Totals by Grade-Gender'!A:A, 'Team Points Summary'!H803)</f>
        <v>1</v>
      </c>
      <c r="J803" s="16" t="str">
        <f t="shared" si="101"/>
        <v/>
      </c>
    </row>
    <row r="804" spans="1:10" s="16" customFormat="1" ht="15" x14ac:dyDescent="0.25">
      <c r="A804" s="52">
        <v>17</v>
      </c>
      <c r="B804" s="52" t="s">
        <v>67</v>
      </c>
      <c r="C804" s="52">
        <v>206</v>
      </c>
      <c r="D804" s="52">
        <v>22</v>
      </c>
      <c r="E804" s="52">
        <v>91</v>
      </c>
      <c r="F804" s="52">
        <v>93</v>
      </c>
      <c r="H804" s="16" t="str">
        <f t="shared" si="100"/>
        <v>Grade 6 Girls Uncas A</v>
      </c>
      <c r="I804" s="16">
        <f>COUNTIF('Point Totals by Grade-Gender'!A:A, 'Team Points Summary'!H804)</f>
        <v>1</v>
      </c>
      <c r="J804" s="16" t="str">
        <f t="shared" si="101"/>
        <v/>
      </c>
    </row>
    <row r="805" spans="1:10" s="16" customFormat="1" ht="15" x14ac:dyDescent="0.25">
      <c r="A805" s="52">
        <v>18</v>
      </c>
      <c r="B805" s="52" t="s">
        <v>72</v>
      </c>
      <c r="C805" s="52">
        <v>214</v>
      </c>
      <c r="D805" s="52">
        <v>53</v>
      </c>
      <c r="E805" s="52">
        <v>65</v>
      </c>
      <c r="F805" s="52">
        <v>96</v>
      </c>
      <c r="H805" s="16" t="str">
        <f t="shared" si="100"/>
        <v>Grade 6 Girls Menisa A</v>
      </c>
      <c r="I805" s="16">
        <f>COUNTIF('Point Totals by Grade-Gender'!A:A, 'Team Points Summary'!H805)</f>
        <v>1</v>
      </c>
      <c r="J805" s="16" t="str">
        <f t="shared" si="101"/>
        <v/>
      </c>
    </row>
    <row r="806" spans="1:10" s="16" customFormat="1" ht="15" x14ac:dyDescent="0.25">
      <c r="A806" s="52">
        <v>19</v>
      </c>
      <c r="B806" s="52" t="s">
        <v>168</v>
      </c>
      <c r="C806" s="52">
        <v>217</v>
      </c>
      <c r="D806" s="52">
        <v>35</v>
      </c>
      <c r="E806" s="52">
        <v>84</v>
      </c>
      <c r="F806" s="52">
        <v>98</v>
      </c>
      <c r="H806" s="16" t="str">
        <f t="shared" si="98"/>
        <v>Grade 6 Girls King Edward A</v>
      </c>
      <c r="I806" s="16">
        <f>COUNTIF('Point Totals by Grade-Gender'!A:A, 'Team Points Summary'!H806)</f>
        <v>1</v>
      </c>
      <c r="J806" s="16" t="str">
        <f t="shared" si="99"/>
        <v/>
      </c>
    </row>
    <row r="807" spans="1:10" s="16" customFormat="1" ht="15" x14ac:dyDescent="0.25">
      <c r="A807" s="52">
        <v>20</v>
      </c>
      <c r="B807" s="52" t="s">
        <v>280</v>
      </c>
      <c r="C807" s="52">
        <v>224</v>
      </c>
      <c r="D807" s="52">
        <v>60</v>
      </c>
      <c r="E807" s="52">
        <v>75</v>
      </c>
      <c r="F807" s="52">
        <v>89</v>
      </c>
      <c r="H807" s="16" t="str">
        <f t="shared" si="98"/>
        <v>Grade 6 Girls Holyrood B</v>
      </c>
      <c r="I807" s="16">
        <f>COUNTIF('Point Totals by Grade-Gender'!A:A, 'Team Points Summary'!H807)</f>
        <v>1</v>
      </c>
      <c r="J807" s="16" t="str">
        <f t="shared" si="99"/>
        <v/>
      </c>
    </row>
    <row r="808" spans="1:10" s="16" customFormat="1" ht="15" x14ac:dyDescent="0.25">
      <c r="A808" s="52">
        <v>21</v>
      </c>
      <c r="B808" s="52" t="s">
        <v>180</v>
      </c>
      <c r="C808" s="52">
        <v>267</v>
      </c>
      <c r="D808" s="52">
        <v>81</v>
      </c>
      <c r="E808" s="52">
        <v>87</v>
      </c>
      <c r="F808" s="52">
        <v>99</v>
      </c>
      <c r="H808" s="16" t="str">
        <f t="shared" si="98"/>
        <v>Grade 6 Girls Stratford B</v>
      </c>
      <c r="I808" s="16">
        <f>COUNTIF('Point Totals by Grade-Gender'!A:A, 'Team Points Summary'!H808)</f>
        <v>1</v>
      </c>
      <c r="J808" s="16" t="str">
        <f t="shared" si="99"/>
        <v/>
      </c>
    </row>
    <row r="809" spans="1:10" s="16" customFormat="1" ht="15" x14ac:dyDescent="0.25">
      <c r="A809" s="52">
        <v>22</v>
      </c>
      <c r="B809" s="52" t="s">
        <v>112</v>
      </c>
      <c r="C809" s="52">
        <v>268</v>
      </c>
      <c r="D809" s="52">
        <v>85</v>
      </c>
      <c r="E809" s="52">
        <v>86</v>
      </c>
      <c r="F809" s="52">
        <v>97</v>
      </c>
      <c r="H809" s="16" t="str">
        <f t="shared" si="98"/>
        <v>Grade 6 Girls Meyokumin A</v>
      </c>
      <c r="I809" s="16">
        <f>COUNTIF('Point Totals by Grade-Gender'!A:A, 'Team Points Summary'!H809)</f>
        <v>1</v>
      </c>
      <c r="J809" s="16" t="str">
        <f t="shared" si="99"/>
        <v/>
      </c>
    </row>
    <row r="810" spans="1:10" s="16" customFormat="1" ht="15" x14ac:dyDescent="0.25">
      <c r="A810" s="52">
        <v>23</v>
      </c>
      <c r="B810" s="52" t="s">
        <v>325</v>
      </c>
      <c r="C810" s="52">
        <v>272</v>
      </c>
      <c r="D810" s="52">
        <v>71</v>
      </c>
      <c r="E810" s="52">
        <v>80</v>
      </c>
      <c r="F810" s="52">
        <v>121</v>
      </c>
      <c r="H810" s="16" t="str">
        <f t="shared" si="98"/>
        <v>Grade 6 Girls Victoria School of the Arts A</v>
      </c>
      <c r="I810" s="16">
        <f>COUNTIF('Point Totals by Grade-Gender'!A:A, 'Team Points Summary'!H810)</f>
        <v>1</v>
      </c>
      <c r="J810" s="16" t="str">
        <f t="shared" si="99"/>
        <v/>
      </c>
    </row>
    <row r="811" spans="1:10" s="16" customFormat="1" ht="15" x14ac:dyDescent="0.25">
      <c r="A811" s="52">
        <v>24</v>
      </c>
      <c r="B811" s="52" t="s">
        <v>88</v>
      </c>
      <c r="C811" s="52">
        <v>290</v>
      </c>
      <c r="D811" s="52">
        <v>66</v>
      </c>
      <c r="E811" s="52">
        <v>110</v>
      </c>
      <c r="F811" s="52">
        <v>114</v>
      </c>
      <c r="H811" s="16" t="str">
        <f t="shared" si="97"/>
        <v>Grade 6 Girls Kameyosek A</v>
      </c>
      <c r="I811" s="16">
        <f>COUNTIF('Point Totals by Grade-Gender'!A:A, 'Team Points Summary'!H811)</f>
        <v>1</v>
      </c>
      <c r="J811" s="16" t="str">
        <f t="shared" si="93"/>
        <v/>
      </c>
    </row>
    <row r="812" spans="1:10" s="16" customFormat="1" ht="15" x14ac:dyDescent="0.25">
      <c r="A812" s="52">
        <v>25</v>
      </c>
      <c r="B812" s="52" t="s">
        <v>79</v>
      </c>
      <c r="C812" s="52">
        <v>305</v>
      </c>
      <c r="D812" s="52">
        <v>100</v>
      </c>
      <c r="E812" s="52">
        <v>102</v>
      </c>
      <c r="F812" s="52">
        <v>103</v>
      </c>
      <c r="H812" s="16" t="str">
        <f t="shared" si="97"/>
        <v>Grade 6 Girls Edmonton Khalsa A</v>
      </c>
      <c r="I812" s="16">
        <f>COUNTIF('Point Totals by Grade-Gender'!A:A, 'Team Points Summary'!H812)</f>
        <v>1</v>
      </c>
      <c r="J812" s="16" t="str">
        <f t="shared" si="93"/>
        <v/>
      </c>
    </row>
    <row r="813" spans="1:10" s="16" customFormat="1" ht="15" x14ac:dyDescent="0.25">
      <c r="A813" s="52">
        <v>26</v>
      </c>
      <c r="B813" s="52" t="s">
        <v>82</v>
      </c>
      <c r="C813" s="52">
        <v>319</v>
      </c>
      <c r="D813" s="52">
        <v>105</v>
      </c>
      <c r="E813" s="52">
        <v>106</v>
      </c>
      <c r="F813" s="52">
        <v>108</v>
      </c>
      <c r="H813" s="16" t="str">
        <f t="shared" si="97"/>
        <v>Grade 6 Girls Edmonton Khalsa B</v>
      </c>
      <c r="I813" s="16">
        <f>COUNTIF('Point Totals by Grade-Gender'!A:A, 'Team Points Summary'!H813)</f>
        <v>1</v>
      </c>
      <c r="J813" s="16" t="str">
        <f t="shared" si="93"/>
        <v/>
      </c>
    </row>
    <row r="814" spans="1:10" s="16" customFormat="1" ht="15" x14ac:dyDescent="0.25">
      <c r="A814" s="52">
        <v>27</v>
      </c>
      <c r="B814" s="52" t="s">
        <v>177</v>
      </c>
      <c r="C814" s="52">
        <v>343</v>
      </c>
      <c r="D814" s="52">
        <v>101</v>
      </c>
      <c r="E814" s="52">
        <v>120</v>
      </c>
      <c r="F814" s="52">
        <v>122</v>
      </c>
      <c r="H814" s="16" t="str">
        <f t="shared" si="97"/>
        <v>Grade 6 Girls King Edward B</v>
      </c>
      <c r="I814" s="16">
        <f>COUNTIF('Point Totals by Grade-Gender'!A:A, 'Team Points Summary'!H814)</f>
        <v>1</v>
      </c>
      <c r="J814" s="16" t="str">
        <f t="shared" si="93"/>
        <v/>
      </c>
    </row>
    <row r="815" spans="1:10" s="16" customFormat="1" ht="15" x14ac:dyDescent="0.25">
      <c r="A815" s="52">
        <v>28</v>
      </c>
      <c r="B815" s="52" t="s">
        <v>97</v>
      </c>
      <c r="C815" s="52">
        <v>346</v>
      </c>
      <c r="D815" s="52">
        <v>113</v>
      </c>
      <c r="E815" s="52">
        <v>116</v>
      </c>
      <c r="F815" s="52">
        <v>117</v>
      </c>
      <c r="H815" s="16" t="str">
        <f t="shared" si="97"/>
        <v>Grade 6 Girls Menisa B</v>
      </c>
      <c r="I815" s="16">
        <f>COUNTIF('Point Totals by Grade-Gender'!A:A, 'Team Points Summary'!H815)</f>
        <v>1</v>
      </c>
      <c r="J815" s="16" t="str">
        <f t="shared" si="93"/>
        <v/>
      </c>
    </row>
    <row r="816" spans="1:10" s="16" customFormat="1" x14ac:dyDescent="0.2">
      <c r="C816" s="16">
        <f>SUM(C788:C815)</f>
        <v>4970</v>
      </c>
      <c r="H816" s="1" t="s">
        <v>35</v>
      </c>
      <c r="I816" s="16">
        <f>COUNTIF('Point Totals by Grade-Gender'!A:A, 'Team Points Summary'!H816)</f>
        <v>1</v>
      </c>
      <c r="J816" s="16" t="str">
        <f>IF(I816 = 0, "MISSING", "")</f>
        <v/>
      </c>
    </row>
    <row r="817" spans="1:10" s="16" customFormat="1" x14ac:dyDescent="0.2"/>
    <row r="818" spans="1:10" s="16" customFormat="1" x14ac:dyDescent="0.2">
      <c r="A818" s="1" t="s">
        <v>279</v>
      </c>
    </row>
    <row r="819" spans="1:10" s="16" customFormat="1" ht="15" x14ac:dyDescent="0.25">
      <c r="A819" s="53">
        <v>1</v>
      </c>
      <c r="B819" s="53" t="s">
        <v>137</v>
      </c>
      <c r="C819" s="53">
        <v>23</v>
      </c>
      <c r="D819" s="53">
        <v>5</v>
      </c>
      <c r="E819" s="53">
        <v>6</v>
      </c>
      <c r="F819" s="53">
        <v>12</v>
      </c>
      <c r="H819" s="16" t="str">
        <f>CONCATENATE("Grade 6 Boys ", B819)</f>
        <v>Grade 6 Boys Belgravia A</v>
      </c>
      <c r="I819" s="16">
        <f>COUNTIF('Point Totals by Grade-Gender'!A:A, 'Team Points Summary'!H819)</f>
        <v>1</v>
      </c>
      <c r="J819" s="16" t="str">
        <f t="shared" ref="J819:J847" si="102">IF(I819 = 0, "MISSING", "")</f>
        <v/>
      </c>
    </row>
    <row r="820" spans="1:10" s="16" customFormat="1" ht="15" x14ac:dyDescent="0.25">
      <c r="A820" s="53">
        <v>2</v>
      </c>
      <c r="B820" s="53" t="s">
        <v>54</v>
      </c>
      <c r="C820" s="53">
        <v>35</v>
      </c>
      <c r="D820" s="53">
        <v>2</v>
      </c>
      <c r="E820" s="53">
        <v>7</v>
      </c>
      <c r="F820" s="53">
        <v>26</v>
      </c>
      <c r="H820" s="16" t="str">
        <f t="shared" ref="H820:H860" si="103">CONCATENATE("Grade 6 Boys ", B820)</f>
        <v>Grade 6 Boys Michael A. Kostek A</v>
      </c>
      <c r="I820" s="16">
        <f>COUNTIF('Point Totals by Grade-Gender'!A:A, 'Team Points Summary'!H820)</f>
        <v>1</v>
      </c>
      <c r="J820" s="16" t="str">
        <f t="shared" si="102"/>
        <v/>
      </c>
    </row>
    <row r="821" spans="1:10" s="16" customFormat="1" ht="15" x14ac:dyDescent="0.25">
      <c r="A821" s="53">
        <v>3</v>
      </c>
      <c r="B821" s="53" t="s">
        <v>95</v>
      </c>
      <c r="C821" s="53">
        <v>46</v>
      </c>
      <c r="D821" s="53">
        <v>3</v>
      </c>
      <c r="E821" s="53">
        <v>11</v>
      </c>
      <c r="F821" s="53">
        <v>32</v>
      </c>
      <c r="H821" s="16" t="str">
        <f t="shared" si="103"/>
        <v>Grade 6 Boys Laurier Heights A</v>
      </c>
      <c r="I821" s="16">
        <f>COUNTIF('Point Totals by Grade-Gender'!A:A, 'Team Points Summary'!H821)</f>
        <v>1</v>
      </c>
      <c r="J821" s="16" t="str">
        <f t="shared" si="102"/>
        <v/>
      </c>
    </row>
    <row r="822" spans="1:10" s="16" customFormat="1" ht="15" x14ac:dyDescent="0.25">
      <c r="A822" s="53">
        <v>4</v>
      </c>
      <c r="B822" s="53" t="s">
        <v>55</v>
      </c>
      <c r="C822" s="53">
        <v>51</v>
      </c>
      <c r="D822" s="53">
        <v>10</v>
      </c>
      <c r="E822" s="53">
        <v>13</v>
      </c>
      <c r="F822" s="53">
        <v>28</v>
      </c>
      <c r="H822" s="16" t="str">
        <f t="shared" si="103"/>
        <v>Grade 6 Boys George P. Nicholson A</v>
      </c>
      <c r="I822" s="16">
        <f>COUNTIF('Point Totals by Grade-Gender'!A:A, 'Team Points Summary'!H822)</f>
        <v>1</v>
      </c>
      <c r="J822" s="16" t="str">
        <f t="shared" si="102"/>
        <v/>
      </c>
    </row>
    <row r="823" spans="1:10" s="16" customFormat="1" ht="15" x14ac:dyDescent="0.25">
      <c r="A823" s="53">
        <v>5</v>
      </c>
      <c r="B823" s="53" t="s">
        <v>310</v>
      </c>
      <c r="C823" s="53">
        <v>59</v>
      </c>
      <c r="D823" s="53">
        <v>15</v>
      </c>
      <c r="E823" s="53">
        <v>20</v>
      </c>
      <c r="F823" s="53">
        <v>24</v>
      </c>
      <c r="H823" s="16" t="str">
        <f t="shared" si="103"/>
        <v>Grade 6 Boys Caledonia Park A</v>
      </c>
      <c r="I823" s="16">
        <f>COUNTIF('Point Totals by Grade-Gender'!A:A, 'Team Points Summary'!H823)</f>
        <v>1</v>
      </c>
      <c r="J823" s="16" t="str">
        <f t="shared" si="102"/>
        <v/>
      </c>
    </row>
    <row r="824" spans="1:10" s="16" customFormat="1" ht="15" x14ac:dyDescent="0.25">
      <c r="A824" s="53">
        <v>6</v>
      </c>
      <c r="B824" s="53" t="s">
        <v>62</v>
      </c>
      <c r="C824" s="53">
        <v>91</v>
      </c>
      <c r="D824" s="53">
        <v>23</v>
      </c>
      <c r="E824" s="53">
        <v>30</v>
      </c>
      <c r="F824" s="53">
        <v>38</v>
      </c>
      <c r="H824" s="16" t="str">
        <f t="shared" si="103"/>
        <v>Grade 6 Boys Holyrood A</v>
      </c>
      <c r="I824" s="16">
        <f>COUNTIF('Point Totals by Grade-Gender'!A:A, 'Team Points Summary'!H824)</f>
        <v>1</v>
      </c>
      <c r="J824" s="16" t="str">
        <f t="shared" si="102"/>
        <v/>
      </c>
    </row>
    <row r="825" spans="1:10" s="16" customFormat="1" ht="15" x14ac:dyDescent="0.25">
      <c r="A825" s="53">
        <v>7</v>
      </c>
      <c r="B825" s="53" t="s">
        <v>56</v>
      </c>
      <c r="C825" s="53">
        <v>116</v>
      </c>
      <c r="D825" s="53">
        <v>29</v>
      </c>
      <c r="E825" s="53">
        <v>33</v>
      </c>
      <c r="F825" s="53">
        <v>54</v>
      </c>
      <c r="H825" s="16" t="str">
        <f t="shared" ref="H825:H844" si="104">CONCATENATE("Grade 6 Boys ", B825)</f>
        <v>Grade 6 Boys Windsor Park A</v>
      </c>
      <c r="I825" s="16">
        <f>COUNTIF('Point Totals by Grade-Gender'!A:A, 'Team Points Summary'!H825)</f>
        <v>1</v>
      </c>
      <c r="J825" s="16" t="str">
        <f t="shared" ref="J825:J844" si="105">IF(I825 = 0, "MISSING", "")</f>
        <v/>
      </c>
    </row>
    <row r="826" spans="1:10" s="16" customFormat="1" ht="15" x14ac:dyDescent="0.25">
      <c r="A826" s="53">
        <v>8</v>
      </c>
      <c r="B826" s="53" t="s">
        <v>63</v>
      </c>
      <c r="C826" s="53">
        <v>120</v>
      </c>
      <c r="D826" s="53">
        <v>31</v>
      </c>
      <c r="E826" s="53">
        <v>36</v>
      </c>
      <c r="F826" s="53">
        <v>53</v>
      </c>
      <c r="H826" s="16" t="str">
        <f t="shared" si="104"/>
        <v>Grade 6 Boys Michael A. Kostek B</v>
      </c>
      <c r="I826" s="16">
        <f>COUNTIF('Point Totals by Grade-Gender'!A:A, 'Team Points Summary'!H826)</f>
        <v>1</v>
      </c>
      <c r="J826" s="16" t="str">
        <f t="shared" si="105"/>
        <v/>
      </c>
    </row>
    <row r="827" spans="1:10" s="16" customFormat="1" ht="15" x14ac:dyDescent="0.25">
      <c r="A827" s="53">
        <v>9</v>
      </c>
      <c r="B827" s="53" t="s">
        <v>280</v>
      </c>
      <c r="C827" s="53">
        <v>134</v>
      </c>
      <c r="D827" s="53">
        <v>42</v>
      </c>
      <c r="E827" s="53">
        <v>43</v>
      </c>
      <c r="F827" s="53">
        <v>49</v>
      </c>
      <c r="H827" s="16" t="str">
        <f t="shared" si="104"/>
        <v>Grade 6 Boys Holyrood B</v>
      </c>
      <c r="I827" s="16">
        <f>COUNTIF('Point Totals by Grade-Gender'!A:A, 'Team Points Summary'!H827)</f>
        <v>1</v>
      </c>
      <c r="J827" s="16" t="str">
        <f t="shared" si="105"/>
        <v/>
      </c>
    </row>
    <row r="828" spans="1:10" s="16" customFormat="1" ht="15" x14ac:dyDescent="0.25">
      <c r="A828" s="53">
        <v>10</v>
      </c>
      <c r="B828" s="53" t="s">
        <v>67</v>
      </c>
      <c r="C828" s="53">
        <v>135</v>
      </c>
      <c r="D828" s="53">
        <v>4</v>
      </c>
      <c r="E828" s="53">
        <v>17</v>
      </c>
      <c r="F828" s="53">
        <v>114</v>
      </c>
      <c r="H828" s="16" t="str">
        <f t="shared" si="104"/>
        <v>Grade 6 Boys Uncas A</v>
      </c>
      <c r="I828" s="16">
        <f>COUNTIF('Point Totals by Grade-Gender'!A:A, 'Team Points Summary'!H828)</f>
        <v>1</v>
      </c>
      <c r="J828" s="16" t="str">
        <f t="shared" si="105"/>
        <v/>
      </c>
    </row>
    <row r="829" spans="1:10" s="16" customFormat="1" ht="15" x14ac:dyDescent="0.25">
      <c r="A829" s="53">
        <v>11</v>
      </c>
      <c r="B829" s="53" t="s">
        <v>58</v>
      </c>
      <c r="C829" s="53">
        <v>136</v>
      </c>
      <c r="D829" s="53">
        <v>27</v>
      </c>
      <c r="E829" s="53">
        <v>50</v>
      </c>
      <c r="F829" s="53">
        <v>59</v>
      </c>
      <c r="H829" s="16" t="str">
        <f t="shared" si="104"/>
        <v>Grade 6 Boys Rio Terrace A</v>
      </c>
      <c r="I829" s="16">
        <f>COUNTIF('Point Totals by Grade-Gender'!A:A, 'Team Points Summary'!H829)</f>
        <v>1</v>
      </c>
      <c r="J829" s="16" t="str">
        <f t="shared" si="105"/>
        <v/>
      </c>
    </row>
    <row r="830" spans="1:10" s="16" customFormat="1" ht="15" x14ac:dyDescent="0.25">
      <c r="A830" s="53">
        <v>12</v>
      </c>
      <c r="B830" s="53" t="s">
        <v>71</v>
      </c>
      <c r="C830" s="53">
        <v>138</v>
      </c>
      <c r="D830" s="53">
        <v>25</v>
      </c>
      <c r="E830" s="53">
        <v>56</v>
      </c>
      <c r="F830" s="53">
        <v>57</v>
      </c>
      <c r="H830" s="16" t="str">
        <f t="shared" si="104"/>
        <v>Grade 6 Boys Earl Buxton A</v>
      </c>
      <c r="I830" s="16">
        <f>COUNTIF('Point Totals by Grade-Gender'!A:A, 'Team Points Summary'!H830)</f>
        <v>1</v>
      </c>
      <c r="J830" s="16" t="str">
        <f t="shared" si="105"/>
        <v/>
      </c>
    </row>
    <row r="831" spans="1:10" s="16" customFormat="1" ht="15" x14ac:dyDescent="0.25">
      <c r="A831" s="53">
        <v>13</v>
      </c>
      <c r="B831" s="53" t="s">
        <v>64</v>
      </c>
      <c r="C831" s="53">
        <v>148</v>
      </c>
      <c r="D831" s="53">
        <v>45</v>
      </c>
      <c r="E831" s="53">
        <v>51</v>
      </c>
      <c r="F831" s="53">
        <v>52</v>
      </c>
      <c r="H831" s="16" t="str">
        <f t="shared" si="104"/>
        <v>Grade 6 Boys George P. Nicholson B</v>
      </c>
      <c r="I831" s="16">
        <f>COUNTIF('Point Totals by Grade-Gender'!A:A, 'Team Points Summary'!H831)</f>
        <v>1</v>
      </c>
      <c r="J831" s="16" t="str">
        <f t="shared" si="105"/>
        <v/>
      </c>
    </row>
    <row r="832" spans="1:10" s="16" customFormat="1" ht="15" x14ac:dyDescent="0.25">
      <c r="A832" s="53">
        <v>14</v>
      </c>
      <c r="B832" s="53" t="s">
        <v>168</v>
      </c>
      <c r="C832" s="53">
        <v>149</v>
      </c>
      <c r="D832" s="53">
        <v>40</v>
      </c>
      <c r="E832" s="53">
        <v>46</v>
      </c>
      <c r="F832" s="53">
        <v>63</v>
      </c>
      <c r="H832" s="16" t="str">
        <f t="shared" si="104"/>
        <v>Grade 6 Boys King Edward A</v>
      </c>
      <c r="I832" s="16">
        <f>COUNTIF('Point Totals by Grade-Gender'!A:A, 'Team Points Summary'!H832)</f>
        <v>1</v>
      </c>
      <c r="J832" s="16" t="str">
        <f t="shared" si="105"/>
        <v/>
      </c>
    </row>
    <row r="833" spans="1:10" s="16" customFormat="1" ht="15" x14ac:dyDescent="0.25">
      <c r="A833" s="53">
        <v>15</v>
      </c>
      <c r="B833" s="53" t="s">
        <v>85</v>
      </c>
      <c r="C833" s="53">
        <v>165</v>
      </c>
      <c r="D833" s="53">
        <v>8</v>
      </c>
      <c r="E833" s="53">
        <v>61</v>
      </c>
      <c r="F833" s="53">
        <v>96</v>
      </c>
      <c r="H833" s="16" t="str">
        <f t="shared" si="104"/>
        <v>Grade 6 Boys Westbrook A</v>
      </c>
      <c r="I833" s="16">
        <f>COUNTIF('Point Totals by Grade-Gender'!A:A, 'Team Points Summary'!H833)</f>
        <v>1</v>
      </c>
      <c r="J833" s="16" t="str">
        <f t="shared" si="105"/>
        <v/>
      </c>
    </row>
    <row r="834" spans="1:10" s="16" customFormat="1" ht="15" x14ac:dyDescent="0.25">
      <c r="A834" s="53">
        <v>16</v>
      </c>
      <c r="B834" s="53" t="s">
        <v>84</v>
      </c>
      <c r="C834" s="53">
        <v>183</v>
      </c>
      <c r="D834" s="53">
        <v>48</v>
      </c>
      <c r="E834" s="53">
        <v>60</v>
      </c>
      <c r="F834" s="53">
        <v>75</v>
      </c>
      <c r="H834" s="16" t="str">
        <f t="shared" si="104"/>
        <v>Grade 6 Boys Forest Heights A</v>
      </c>
      <c r="I834" s="16">
        <f>COUNTIF('Point Totals by Grade-Gender'!A:A, 'Team Points Summary'!H834)</f>
        <v>1</v>
      </c>
      <c r="J834" s="16" t="str">
        <f t="shared" si="105"/>
        <v/>
      </c>
    </row>
    <row r="835" spans="1:10" s="16" customFormat="1" ht="15" x14ac:dyDescent="0.25">
      <c r="A835" s="53">
        <v>17</v>
      </c>
      <c r="B835" s="53" t="s">
        <v>78</v>
      </c>
      <c r="C835" s="53">
        <v>198</v>
      </c>
      <c r="D835" s="53">
        <v>58</v>
      </c>
      <c r="E835" s="53">
        <v>69</v>
      </c>
      <c r="F835" s="53">
        <v>71</v>
      </c>
      <c r="H835" s="16" t="str">
        <f t="shared" si="104"/>
        <v>Grade 6 Boys Centennial A</v>
      </c>
      <c r="I835" s="16">
        <f>COUNTIF('Point Totals by Grade-Gender'!A:A, 'Team Points Summary'!H835)</f>
        <v>1</v>
      </c>
      <c r="J835" s="16" t="str">
        <f t="shared" si="105"/>
        <v/>
      </c>
    </row>
    <row r="836" spans="1:10" s="16" customFormat="1" ht="15" x14ac:dyDescent="0.25">
      <c r="A836" s="53">
        <v>18</v>
      </c>
      <c r="B836" s="53" t="s">
        <v>66</v>
      </c>
      <c r="C836" s="53">
        <v>206</v>
      </c>
      <c r="D836" s="53">
        <v>18</v>
      </c>
      <c r="E836" s="53">
        <v>39</v>
      </c>
      <c r="F836" s="53">
        <v>149</v>
      </c>
      <c r="H836" s="16" t="str">
        <f t="shared" si="104"/>
        <v>Grade 6 Boys Michael Strembitsky A</v>
      </c>
      <c r="I836" s="16">
        <f>COUNTIF('Point Totals by Grade-Gender'!A:A, 'Team Points Summary'!H836)</f>
        <v>1</v>
      </c>
      <c r="J836" s="16" t="str">
        <f t="shared" si="105"/>
        <v/>
      </c>
    </row>
    <row r="837" spans="1:10" s="16" customFormat="1" ht="15" x14ac:dyDescent="0.25">
      <c r="A837" s="53">
        <v>19</v>
      </c>
      <c r="B837" s="53" t="s">
        <v>57</v>
      </c>
      <c r="C837" s="53">
        <v>212</v>
      </c>
      <c r="D837" s="53">
        <v>14</v>
      </c>
      <c r="E837" s="53">
        <v>70</v>
      </c>
      <c r="F837" s="53">
        <v>128</v>
      </c>
      <c r="H837" s="16" t="str">
        <f t="shared" si="104"/>
        <v>Grade 6 Boys Brookside A</v>
      </c>
      <c r="I837" s="16">
        <f>COUNTIF('Point Totals by Grade-Gender'!A:A, 'Team Points Summary'!H837)</f>
        <v>1</v>
      </c>
      <c r="J837" s="16" t="str">
        <f t="shared" si="105"/>
        <v/>
      </c>
    </row>
    <row r="838" spans="1:10" s="16" customFormat="1" ht="15" x14ac:dyDescent="0.25">
      <c r="A838" s="53">
        <v>20</v>
      </c>
      <c r="B838" s="53" t="s">
        <v>74</v>
      </c>
      <c r="C838" s="53">
        <v>214</v>
      </c>
      <c r="D838" s="53">
        <v>66</v>
      </c>
      <c r="E838" s="53">
        <v>67</v>
      </c>
      <c r="F838" s="53">
        <v>81</v>
      </c>
      <c r="H838" s="16" t="str">
        <f t="shared" si="104"/>
        <v>Grade 6 Boys George P. Nicholson C</v>
      </c>
      <c r="I838" s="16">
        <f>COUNTIF('Point Totals by Grade-Gender'!A:A, 'Team Points Summary'!H838)</f>
        <v>1</v>
      </c>
      <c r="J838" s="16" t="str">
        <f t="shared" si="105"/>
        <v/>
      </c>
    </row>
    <row r="839" spans="1:10" s="16" customFormat="1" ht="15" x14ac:dyDescent="0.25">
      <c r="A839" s="53">
        <v>21</v>
      </c>
      <c r="B839" s="53" t="s">
        <v>72</v>
      </c>
      <c r="C839" s="53">
        <v>216</v>
      </c>
      <c r="D839" s="53">
        <v>44</v>
      </c>
      <c r="E839" s="53">
        <v>73</v>
      </c>
      <c r="F839" s="53">
        <v>99</v>
      </c>
      <c r="H839" s="16" t="str">
        <f t="shared" si="104"/>
        <v>Grade 6 Boys Menisa A</v>
      </c>
      <c r="I839" s="16">
        <f>COUNTIF('Point Totals by Grade-Gender'!A:A, 'Team Points Summary'!H839)</f>
        <v>1</v>
      </c>
      <c r="J839" s="16" t="str">
        <f t="shared" si="105"/>
        <v/>
      </c>
    </row>
    <row r="840" spans="1:10" s="16" customFormat="1" ht="15" x14ac:dyDescent="0.25">
      <c r="A840" s="53">
        <v>22</v>
      </c>
      <c r="B840" s="53" t="s">
        <v>88</v>
      </c>
      <c r="C840" s="53">
        <v>218</v>
      </c>
      <c r="D840" s="53">
        <v>19</v>
      </c>
      <c r="E840" s="53">
        <v>91</v>
      </c>
      <c r="F840" s="53">
        <v>108</v>
      </c>
      <c r="H840" s="16" t="str">
        <f t="shared" si="104"/>
        <v>Grade 6 Boys Kameyosek A</v>
      </c>
      <c r="I840" s="16">
        <f>COUNTIF('Point Totals by Grade-Gender'!A:A, 'Team Points Summary'!H840)</f>
        <v>1</v>
      </c>
      <c r="J840" s="16" t="str">
        <f t="shared" si="105"/>
        <v/>
      </c>
    </row>
    <row r="841" spans="1:10" s="16" customFormat="1" ht="15" x14ac:dyDescent="0.25">
      <c r="A841" s="53">
        <v>23</v>
      </c>
      <c r="B841" s="53" t="s">
        <v>170</v>
      </c>
      <c r="C841" s="53">
        <v>223</v>
      </c>
      <c r="D841" s="53">
        <v>47</v>
      </c>
      <c r="E841" s="53">
        <v>87</v>
      </c>
      <c r="F841" s="53">
        <v>89</v>
      </c>
      <c r="H841" s="16" t="str">
        <f t="shared" si="104"/>
        <v>Grade 6 Boys Callingwood A</v>
      </c>
      <c r="I841" s="16">
        <f>COUNTIF('Point Totals by Grade-Gender'!A:A, 'Team Points Summary'!H841)</f>
        <v>1</v>
      </c>
      <c r="J841" s="16" t="str">
        <f t="shared" si="105"/>
        <v/>
      </c>
    </row>
    <row r="842" spans="1:10" s="16" customFormat="1" ht="15" x14ac:dyDescent="0.25">
      <c r="A842" s="53">
        <v>24</v>
      </c>
      <c r="B842" s="53" t="s">
        <v>101</v>
      </c>
      <c r="C842" s="53">
        <v>234</v>
      </c>
      <c r="D842" s="53">
        <v>64</v>
      </c>
      <c r="E842" s="53">
        <v>80</v>
      </c>
      <c r="F842" s="53">
        <v>90</v>
      </c>
      <c r="H842" s="16" t="str">
        <f t="shared" si="104"/>
        <v>Grade 6 Boys Donnan A</v>
      </c>
      <c r="I842" s="16">
        <f>COUNTIF('Point Totals by Grade-Gender'!A:A, 'Team Points Summary'!H842)</f>
        <v>1</v>
      </c>
      <c r="J842" s="16" t="str">
        <f t="shared" si="105"/>
        <v/>
      </c>
    </row>
    <row r="843" spans="1:10" s="16" customFormat="1" ht="15" x14ac:dyDescent="0.25">
      <c r="A843" s="53">
        <v>25</v>
      </c>
      <c r="B843" s="53" t="s">
        <v>73</v>
      </c>
      <c r="C843" s="53">
        <v>244</v>
      </c>
      <c r="D843" s="53">
        <v>78</v>
      </c>
      <c r="E843" s="53">
        <v>82</v>
      </c>
      <c r="F843" s="53">
        <v>84</v>
      </c>
      <c r="H843" s="16" t="str">
        <f t="shared" si="104"/>
        <v>Grade 6 Boys Michael A. Kostek C</v>
      </c>
      <c r="I843" s="16">
        <f>COUNTIF('Point Totals by Grade-Gender'!A:A, 'Team Points Summary'!H843)</f>
        <v>1</v>
      </c>
      <c r="J843" s="16" t="str">
        <f t="shared" si="105"/>
        <v/>
      </c>
    </row>
    <row r="844" spans="1:10" s="16" customFormat="1" ht="15" x14ac:dyDescent="0.25">
      <c r="A844" s="53">
        <v>26</v>
      </c>
      <c r="B844" s="53" t="s">
        <v>327</v>
      </c>
      <c r="C844" s="53">
        <v>265</v>
      </c>
      <c r="D844" s="53">
        <v>37</v>
      </c>
      <c r="E844" s="53">
        <v>86</v>
      </c>
      <c r="F844" s="53">
        <v>142</v>
      </c>
      <c r="H844" s="16" t="str">
        <f t="shared" si="104"/>
        <v>Grade 6 Boys Constable Daniel Woodall A</v>
      </c>
      <c r="I844" s="16">
        <f>COUNTIF('Point Totals by Grade-Gender'!A:A, 'Team Points Summary'!H844)</f>
        <v>1</v>
      </c>
      <c r="J844" s="16" t="str">
        <f t="shared" si="105"/>
        <v/>
      </c>
    </row>
    <row r="845" spans="1:10" s="16" customFormat="1" ht="15" x14ac:dyDescent="0.25">
      <c r="A845" s="53">
        <v>27</v>
      </c>
      <c r="B845" s="53" t="s">
        <v>313</v>
      </c>
      <c r="C845" s="53">
        <v>265</v>
      </c>
      <c r="D845" s="53">
        <v>62</v>
      </c>
      <c r="E845" s="53">
        <v>83</v>
      </c>
      <c r="F845" s="53">
        <v>120</v>
      </c>
      <c r="H845" s="16" t="str">
        <f t="shared" si="103"/>
        <v>Grade 6 Boys Caledonia Park B</v>
      </c>
      <c r="I845" s="16">
        <f>COUNTIF('Point Totals by Grade-Gender'!A:A, 'Team Points Summary'!H845)</f>
        <v>1</v>
      </c>
      <c r="J845" s="16" t="str">
        <f t="shared" si="102"/>
        <v/>
      </c>
    </row>
    <row r="846" spans="1:10" s="16" customFormat="1" ht="15" x14ac:dyDescent="0.25">
      <c r="A846" s="53">
        <v>28</v>
      </c>
      <c r="B846" s="53" t="s">
        <v>59</v>
      </c>
      <c r="C846" s="53">
        <v>284</v>
      </c>
      <c r="D846" s="53">
        <v>55</v>
      </c>
      <c r="E846" s="53">
        <v>113</v>
      </c>
      <c r="F846" s="53">
        <v>116</v>
      </c>
      <c r="H846" s="16" t="str">
        <f t="shared" si="103"/>
        <v>Grade 6 Boys Parkallen A</v>
      </c>
      <c r="I846" s="16">
        <f>COUNTIF('Point Totals by Grade-Gender'!A:A, 'Team Points Summary'!H846)</f>
        <v>1</v>
      </c>
      <c r="J846" s="16" t="str">
        <f t="shared" si="102"/>
        <v/>
      </c>
    </row>
    <row r="847" spans="1:10" s="16" customFormat="1" ht="15" x14ac:dyDescent="0.25">
      <c r="A847" s="53">
        <v>29</v>
      </c>
      <c r="B847" s="53" t="s">
        <v>311</v>
      </c>
      <c r="C847" s="53">
        <v>285</v>
      </c>
      <c r="D847" s="53">
        <v>34</v>
      </c>
      <c r="E847" s="53">
        <v>118</v>
      </c>
      <c r="F847" s="53">
        <v>133</v>
      </c>
      <c r="H847" s="16" t="str">
        <f t="shared" si="103"/>
        <v>Grade 6 Boys Richard Secord A</v>
      </c>
      <c r="I847" s="16">
        <f>COUNTIF('Point Totals by Grade-Gender'!A:A, 'Team Points Summary'!H847)</f>
        <v>1</v>
      </c>
      <c r="J847" s="16" t="str">
        <f t="shared" si="102"/>
        <v/>
      </c>
    </row>
    <row r="848" spans="1:10" s="16" customFormat="1" ht="15" x14ac:dyDescent="0.25">
      <c r="A848" s="53">
        <v>30</v>
      </c>
      <c r="B848" s="53" t="s">
        <v>122</v>
      </c>
      <c r="C848" s="53">
        <v>297</v>
      </c>
      <c r="D848" s="53">
        <v>74</v>
      </c>
      <c r="E848" s="53">
        <v>101</v>
      </c>
      <c r="F848" s="53">
        <v>122</v>
      </c>
      <c r="H848" s="16" t="str">
        <f t="shared" si="103"/>
        <v>Grade 6 Boys Shauna May Seneca A</v>
      </c>
      <c r="I848" s="16">
        <f>COUNTIF('Point Totals by Grade-Gender'!A:A, 'Team Points Summary'!H848)</f>
        <v>1</v>
      </c>
      <c r="J848" s="16" t="str">
        <f t="shared" ref="J848:J860" si="106">IF(I848 = 0, "MISSING", "")</f>
        <v/>
      </c>
    </row>
    <row r="849" spans="1:10" s="16" customFormat="1" ht="15" x14ac:dyDescent="0.25">
      <c r="A849" s="53">
        <v>31</v>
      </c>
      <c r="B849" s="53" t="s">
        <v>182</v>
      </c>
      <c r="C849" s="53">
        <v>303</v>
      </c>
      <c r="D849" s="53">
        <v>77</v>
      </c>
      <c r="E849" s="53">
        <v>100</v>
      </c>
      <c r="F849" s="53">
        <v>126</v>
      </c>
      <c r="H849" s="16" t="str">
        <f t="shared" si="103"/>
        <v>Grade 6 Boys Forest Heights B</v>
      </c>
      <c r="I849" s="16">
        <f>COUNTIF('Point Totals by Grade-Gender'!A:A, 'Team Points Summary'!H849)</f>
        <v>1</v>
      </c>
      <c r="J849" s="16" t="str">
        <f t="shared" si="106"/>
        <v/>
      </c>
    </row>
    <row r="850" spans="1:10" s="16" customFormat="1" ht="15" x14ac:dyDescent="0.25">
      <c r="A850" s="53">
        <v>32</v>
      </c>
      <c r="B850" s="53" t="s">
        <v>112</v>
      </c>
      <c r="C850" s="53">
        <v>320</v>
      </c>
      <c r="D850" s="53">
        <v>85</v>
      </c>
      <c r="E850" s="53">
        <v>111</v>
      </c>
      <c r="F850" s="53">
        <v>124</v>
      </c>
      <c r="H850" s="16" t="str">
        <f t="shared" si="103"/>
        <v>Grade 6 Boys Meyokumin A</v>
      </c>
      <c r="I850" s="16">
        <f>COUNTIF('Point Totals by Grade-Gender'!A:A, 'Team Points Summary'!H850)</f>
        <v>1</v>
      </c>
      <c r="J850" s="16" t="str">
        <f t="shared" si="106"/>
        <v/>
      </c>
    </row>
    <row r="851" spans="1:10" s="16" customFormat="1" ht="15" x14ac:dyDescent="0.25">
      <c r="A851" s="53">
        <v>33</v>
      </c>
      <c r="B851" s="53" t="s">
        <v>135</v>
      </c>
      <c r="C851" s="53">
        <v>328</v>
      </c>
      <c r="D851" s="53">
        <v>102</v>
      </c>
      <c r="E851" s="53">
        <v>107</v>
      </c>
      <c r="F851" s="53">
        <v>119</v>
      </c>
      <c r="H851" s="16" t="str">
        <f t="shared" si="103"/>
        <v>Grade 6 Boys George P. Nicholson D</v>
      </c>
      <c r="I851" s="16">
        <f>COUNTIF('Point Totals by Grade-Gender'!A:A, 'Team Points Summary'!H851)</f>
        <v>1</v>
      </c>
      <c r="J851" s="16" t="str">
        <f t="shared" si="106"/>
        <v/>
      </c>
    </row>
    <row r="852" spans="1:10" s="16" customFormat="1" ht="15" x14ac:dyDescent="0.25">
      <c r="A852" s="53">
        <v>34</v>
      </c>
      <c r="B852" s="53" t="s">
        <v>309</v>
      </c>
      <c r="C852" s="53">
        <v>337</v>
      </c>
      <c r="D852" s="53">
        <v>93</v>
      </c>
      <c r="E852" s="53">
        <v>110</v>
      </c>
      <c r="F852" s="53">
        <v>134</v>
      </c>
      <c r="H852" s="16" t="str">
        <f t="shared" si="103"/>
        <v>Grade 6 Boys Donnan B</v>
      </c>
      <c r="I852" s="16">
        <f>COUNTIF('Point Totals by Grade-Gender'!A:A, 'Team Points Summary'!H852)</f>
        <v>1</v>
      </c>
      <c r="J852" s="16" t="str">
        <f t="shared" si="106"/>
        <v/>
      </c>
    </row>
    <row r="853" spans="1:10" s="16" customFormat="1" ht="15" x14ac:dyDescent="0.25">
      <c r="A853" s="53">
        <v>35</v>
      </c>
      <c r="B853" s="53" t="s">
        <v>124</v>
      </c>
      <c r="C853" s="53">
        <v>340</v>
      </c>
      <c r="D853" s="53">
        <v>35</v>
      </c>
      <c r="E853" s="53">
        <v>152</v>
      </c>
      <c r="F853" s="53">
        <v>153</v>
      </c>
      <c r="H853" s="16" t="str">
        <f t="shared" si="103"/>
        <v>Grade 6 Boys Mill Creek A</v>
      </c>
      <c r="I853" s="16">
        <f>COUNTIF('Point Totals by Grade-Gender'!A:A, 'Team Points Summary'!H853)</f>
        <v>1</v>
      </c>
      <c r="J853" s="16" t="str">
        <f t="shared" si="106"/>
        <v/>
      </c>
    </row>
    <row r="854" spans="1:10" s="16" customFormat="1" ht="15" x14ac:dyDescent="0.25">
      <c r="A854" s="53">
        <v>36</v>
      </c>
      <c r="B854" s="53" t="s">
        <v>61</v>
      </c>
      <c r="C854" s="53">
        <v>342</v>
      </c>
      <c r="D854" s="53">
        <v>72</v>
      </c>
      <c r="E854" s="53">
        <v>112</v>
      </c>
      <c r="F854" s="53">
        <v>158</v>
      </c>
      <c r="H854" s="16" t="str">
        <f t="shared" si="103"/>
        <v>Grade 6 Boys Windsor Park B</v>
      </c>
      <c r="I854" s="16">
        <f>COUNTIF('Point Totals by Grade-Gender'!A:A, 'Team Points Summary'!H854)</f>
        <v>1</v>
      </c>
      <c r="J854" s="16" t="str">
        <f t="shared" si="106"/>
        <v/>
      </c>
    </row>
    <row r="855" spans="1:10" s="16" customFormat="1" ht="15" x14ac:dyDescent="0.25">
      <c r="A855" s="53">
        <v>37</v>
      </c>
      <c r="B855" s="53" t="s">
        <v>166</v>
      </c>
      <c r="C855" s="53">
        <v>359</v>
      </c>
      <c r="D855" s="53">
        <v>76</v>
      </c>
      <c r="E855" s="53">
        <v>132</v>
      </c>
      <c r="F855" s="53">
        <v>151</v>
      </c>
      <c r="H855" s="16" t="str">
        <f t="shared" si="103"/>
        <v>Grade 6 Boys Donald R. Getty A</v>
      </c>
      <c r="I855" s="16">
        <f>COUNTIF('Point Totals by Grade-Gender'!A:A, 'Team Points Summary'!H855)</f>
        <v>1</v>
      </c>
      <c r="J855" s="16" t="str">
        <f t="shared" si="106"/>
        <v/>
      </c>
    </row>
    <row r="856" spans="1:10" s="16" customFormat="1" ht="15" x14ac:dyDescent="0.25">
      <c r="A856" s="53">
        <v>38</v>
      </c>
      <c r="B856" s="53" t="s">
        <v>79</v>
      </c>
      <c r="C856" s="53">
        <v>361</v>
      </c>
      <c r="D856" s="53">
        <v>115</v>
      </c>
      <c r="E856" s="53">
        <v>117</v>
      </c>
      <c r="F856" s="53">
        <v>129</v>
      </c>
      <c r="H856" s="16" t="str">
        <f t="shared" si="103"/>
        <v>Grade 6 Boys Edmonton Khalsa A</v>
      </c>
      <c r="I856" s="16">
        <f>COUNTIF('Point Totals by Grade-Gender'!A:A, 'Team Points Summary'!H856)</f>
        <v>1</v>
      </c>
      <c r="J856" s="16" t="str">
        <f t="shared" si="106"/>
        <v/>
      </c>
    </row>
    <row r="857" spans="1:10" s="16" customFormat="1" ht="15" x14ac:dyDescent="0.25">
      <c r="A857" s="53">
        <v>39</v>
      </c>
      <c r="B857" s="53" t="s">
        <v>172</v>
      </c>
      <c r="C857" s="53">
        <v>404</v>
      </c>
      <c r="D857" s="53">
        <v>106</v>
      </c>
      <c r="E857" s="53">
        <v>143</v>
      </c>
      <c r="F857" s="53">
        <v>155</v>
      </c>
      <c r="H857" s="16" t="str">
        <f t="shared" si="103"/>
        <v>Grade 6 Boys Callingwood B</v>
      </c>
      <c r="I857" s="16">
        <f>COUNTIF('Point Totals by Grade-Gender'!A:A, 'Team Points Summary'!H857)</f>
        <v>1</v>
      </c>
      <c r="J857" s="16" t="str">
        <f t="shared" si="106"/>
        <v/>
      </c>
    </row>
    <row r="858" spans="1:10" s="16" customFormat="1" ht="15" x14ac:dyDescent="0.25">
      <c r="A858" s="53">
        <v>40</v>
      </c>
      <c r="B858" s="53" t="s">
        <v>136</v>
      </c>
      <c r="C858" s="53">
        <v>417</v>
      </c>
      <c r="D858" s="53">
        <v>123</v>
      </c>
      <c r="E858" s="53">
        <v>137</v>
      </c>
      <c r="F858" s="53">
        <v>157</v>
      </c>
      <c r="H858" s="16" t="str">
        <f t="shared" si="103"/>
        <v>Grade 6 Boys George P. Nicholson E</v>
      </c>
      <c r="I858" s="16">
        <f>COUNTIF('Point Totals by Grade-Gender'!A:A, 'Team Points Summary'!H858)</f>
        <v>1</v>
      </c>
      <c r="J858" s="16" t="str">
        <f t="shared" si="106"/>
        <v/>
      </c>
    </row>
    <row r="859" spans="1:10" s="16" customFormat="1" ht="15" x14ac:dyDescent="0.25">
      <c r="A859" s="53">
        <v>41</v>
      </c>
      <c r="B859" s="53" t="s">
        <v>140</v>
      </c>
      <c r="C859" s="53">
        <v>425</v>
      </c>
      <c r="D859" s="53">
        <v>135</v>
      </c>
      <c r="E859" s="53">
        <v>144</v>
      </c>
      <c r="F859" s="53">
        <v>146</v>
      </c>
      <c r="H859" s="16" t="str">
        <f t="shared" si="103"/>
        <v>Grade 6 Boys Stratford A</v>
      </c>
      <c r="I859" s="16">
        <f>COUNTIF('Point Totals by Grade-Gender'!A:A, 'Team Points Summary'!H859)</f>
        <v>1</v>
      </c>
      <c r="J859" s="16" t="str">
        <f t="shared" si="106"/>
        <v/>
      </c>
    </row>
    <row r="860" spans="1:10" s="16" customFormat="1" ht="15" x14ac:dyDescent="0.25">
      <c r="A860" s="53">
        <v>42</v>
      </c>
      <c r="B860" s="53" t="s">
        <v>82</v>
      </c>
      <c r="C860" s="53">
        <v>468</v>
      </c>
      <c r="D860" s="53">
        <v>147</v>
      </c>
      <c r="E860" s="53">
        <v>160</v>
      </c>
      <c r="F860" s="53">
        <v>161</v>
      </c>
      <c r="H860" s="16" t="str">
        <f t="shared" si="103"/>
        <v>Grade 6 Boys Edmonton Khalsa B</v>
      </c>
      <c r="I860" s="16">
        <f>COUNTIF('Point Totals by Grade-Gender'!A:A, 'Team Points Summary'!H860)</f>
        <v>1</v>
      </c>
      <c r="J860" s="16" t="str">
        <f t="shared" si="106"/>
        <v/>
      </c>
    </row>
    <row r="861" spans="1:10" s="16" customFormat="1" x14ac:dyDescent="0.2">
      <c r="C861" s="16">
        <f>SUM(C819:C860)</f>
        <v>9494</v>
      </c>
      <c r="H861" s="1" t="s">
        <v>36</v>
      </c>
      <c r="I861" s="16">
        <f>COUNTIF('Point Totals by Grade-Gender'!A:A, 'Team Points Summary'!H861)</f>
        <v>1</v>
      </c>
      <c r="J861" s="16" t="str">
        <f>IF(I861 = 0, "MISSING", "")</f>
        <v/>
      </c>
    </row>
  </sheetData>
  <phoneticPr fontId="3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"/>
  <sheetViews>
    <sheetView workbookViewId="0">
      <pane ySplit="1380" topLeftCell="A3" activePane="bottomLeft"/>
      <selection sqref="A1:A1048576"/>
      <selection pane="bottomLeft" activeCell="F3" sqref="F3"/>
    </sheetView>
  </sheetViews>
  <sheetFormatPr defaultRowHeight="12.75" x14ac:dyDescent="0.2"/>
  <cols>
    <col min="1" max="1" width="41.5703125" style="14" customWidth="1"/>
    <col min="2" max="2" width="9.140625" style="14"/>
    <col min="3" max="3" width="7.7109375" style="14" customWidth="1"/>
    <col min="4" max="4" width="6.42578125" style="14" customWidth="1"/>
    <col min="5" max="5" width="6" style="14" hidden="1" customWidth="1"/>
    <col min="6" max="16384" width="9.140625" style="14"/>
  </cols>
  <sheetData>
    <row r="1" spans="1:5" ht="18" x14ac:dyDescent="0.25">
      <c r="A1" s="4" t="s">
        <v>255</v>
      </c>
    </row>
    <row r="2" spans="1:5" ht="38.25" x14ac:dyDescent="0.2">
      <c r="A2" s="5" t="s">
        <v>0</v>
      </c>
      <c r="B2" s="3" t="s">
        <v>27</v>
      </c>
      <c r="C2" s="3" t="s">
        <v>4</v>
      </c>
      <c r="D2" s="7" t="s">
        <v>28</v>
      </c>
      <c r="E2" s="14">
        <v>3</v>
      </c>
    </row>
    <row r="3" spans="1:5" ht="15" x14ac:dyDescent="0.25">
      <c r="A3" s="29" t="s">
        <v>357</v>
      </c>
      <c r="B3" s="16">
        <f>SUMIF('Team Points Summary'!H:H, 'Point Totals by Grade-Gender'!A3, 'Team Points Summary'!C:C)</f>
        <v>27</v>
      </c>
      <c r="C3" s="16">
        <f>IF(D3 = 2, RANK(B3, B$3:B$23, 1), "")</f>
        <v>1</v>
      </c>
      <c r="D3" s="16">
        <f>COUNTIF('Team Points Summary'!H:H, 'Point Totals by Grade-Gender'!A3)</f>
        <v>2</v>
      </c>
      <c r="E3" s="16"/>
    </row>
    <row r="4" spans="1:5" ht="15" x14ac:dyDescent="0.25">
      <c r="A4" s="29" t="s">
        <v>11</v>
      </c>
      <c r="B4" s="16">
        <f>SUMIF('Team Points Summary'!H:H, 'Point Totals by Grade-Gender'!A4, 'Team Points Summary'!C:C)</f>
        <v>94</v>
      </c>
      <c r="C4" s="16">
        <f t="shared" ref="C4:C28" si="0">IF(D4 = 2, RANK(B4, B$3:B$23, 1), "")</f>
        <v>2</v>
      </c>
      <c r="D4" s="16">
        <f>COUNTIF('Team Points Summary'!H:H, 'Point Totals by Grade-Gender'!A4)</f>
        <v>2</v>
      </c>
      <c r="E4" s="16"/>
    </row>
    <row r="5" spans="1:5" ht="15" x14ac:dyDescent="0.25">
      <c r="A5" s="29" t="s">
        <v>351</v>
      </c>
      <c r="B5" s="16">
        <f>SUMIF('Team Points Summary'!H:H, 'Point Totals by Grade-Gender'!A5, 'Team Points Summary'!C:C)</f>
        <v>98</v>
      </c>
      <c r="C5" s="16">
        <f t="shared" si="0"/>
        <v>3</v>
      </c>
      <c r="D5" s="16">
        <f>COUNTIF('Team Points Summary'!H:H, 'Point Totals by Grade-Gender'!A5)</f>
        <v>2</v>
      </c>
      <c r="E5" s="16"/>
    </row>
    <row r="6" spans="1:5" ht="15" x14ac:dyDescent="0.25">
      <c r="A6" s="29" t="s">
        <v>41</v>
      </c>
      <c r="B6" s="16">
        <f>SUMIF('Team Points Summary'!H:H, 'Point Totals by Grade-Gender'!A6, 'Team Points Summary'!C:C)</f>
        <v>116</v>
      </c>
      <c r="C6" s="16">
        <f t="shared" si="0"/>
        <v>4</v>
      </c>
      <c r="D6" s="16">
        <f>COUNTIF('Team Points Summary'!H:H, 'Point Totals by Grade-Gender'!A6)</f>
        <v>2</v>
      </c>
      <c r="E6" s="16"/>
    </row>
    <row r="7" spans="1:5" ht="15" x14ac:dyDescent="0.25">
      <c r="A7" s="29" t="s">
        <v>184</v>
      </c>
      <c r="B7" s="16">
        <f>SUMIF('Team Points Summary'!H:H, 'Point Totals by Grade-Gender'!A7, 'Team Points Summary'!C:C)</f>
        <v>120</v>
      </c>
      <c r="C7" s="16">
        <f t="shared" si="0"/>
        <v>5</v>
      </c>
      <c r="D7" s="16">
        <f>COUNTIF('Team Points Summary'!H:H, 'Point Totals by Grade-Gender'!A7)</f>
        <v>2</v>
      </c>
      <c r="E7" s="16"/>
    </row>
    <row r="8" spans="1:5" ht="15" x14ac:dyDescent="0.25">
      <c r="A8" s="29" t="s">
        <v>40</v>
      </c>
      <c r="B8" s="16">
        <f>SUMIF('Team Points Summary'!H:H, 'Point Totals by Grade-Gender'!A8, 'Team Points Summary'!C:C)</f>
        <v>130</v>
      </c>
      <c r="C8" s="16">
        <f t="shared" si="0"/>
        <v>6</v>
      </c>
      <c r="D8" s="16">
        <f>COUNTIF('Team Points Summary'!H:H, 'Point Totals by Grade-Gender'!A8)</f>
        <v>2</v>
      </c>
      <c r="E8" s="16"/>
    </row>
    <row r="9" spans="1:5" ht="15" x14ac:dyDescent="0.25">
      <c r="A9" s="29" t="s">
        <v>191</v>
      </c>
      <c r="B9" s="16">
        <f>SUMIF('Team Points Summary'!H:H, 'Point Totals by Grade-Gender'!A9, 'Team Points Summary'!C:C)</f>
        <v>198</v>
      </c>
      <c r="C9" s="16">
        <f t="shared" si="0"/>
        <v>7</v>
      </c>
      <c r="D9" s="16">
        <f>COUNTIF('Team Points Summary'!H:H, 'Point Totals by Grade-Gender'!A9)</f>
        <v>2</v>
      </c>
      <c r="E9" s="16"/>
    </row>
    <row r="10" spans="1:5" ht="15" x14ac:dyDescent="0.25">
      <c r="A10" s="29" t="s">
        <v>360</v>
      </c>
      <c r="B10" s="16">
        <f>SUMIF('Team Points Summary'!H:H, 'Point Totals by Grade-Gender'!A10, 'Team Points Summary'!C:C)</f>
        <v>198</v>
      </c>
      <c r="C10" s="16">
        <f t="shared" si="0"/>
        <v>7</v>
      </c>
      <c r="D10" s="16">
        <f>COUNTIF('Team Points Summary'!H:H, 'Point Totals by Grade-Gender'!A10)</f>
        <v>2</v>
      </c>
      <c r="E10" s="16"/>
    </row>
    <row r="11" spans="1:5" ht="15" x14ac:dyDescent="0.25">
      <c r="A11" s="29" t="s">
        <v>186</v>
      </c>
      <c r="B11" s="16">
        <f>SUMIF('Team Points Summary'!H:H, 'Point Totals by Grade-Gender'!A11, 'Team Points Summary'!C:C)</f>
        <v>211</v>
      </c>
      <c r="C11" s="16">
        <f t="shared" si="0"/>
        <v>9</v>
      </c>
      <c r="D11" s="16">
        <f>COUNTIF('Team Points Summary'!H:H, 'Point Totals by Grade-Gender'!A11)</f>
        <v>2</v>
      </c>
      <c r="E11" s="16"/>
    </row>
    <row r="12" spans="1:5" ht="14.25" customHeight="1" x14ac:dyDescent="0.25">
      <c r="A12" s="29" t="s">
        <v>352</v>
      </c>
      <c r="B12" s="16">
        <f>SUMIF('Team Points Summary'!H:H, 'Point Totals by Grade-Gender'!A12, 'Team Points Summary'!C:C)</f>
        <v>218</v>
      </c>
      <c r="C12" s="16">
        <f t="shared" si="0"/>
        <v>10</v>
      </c>
      <c r="D12" s="16">
        <f>COUNTIF('Team Points Summary'!H:H, 'Point Totals by Grade-Gender'!A12)</f>
        <v>2</v>
      </c>
      <c r="E12" s="16"/>
    </row>
    <row r="13" spans="1:5" ht="15" hidden="1" x14ac:dyDescent="0.25">
      <c r="A13" s="29" t="s">
        <v>141</v>
      </c>
      <c r="B13" s="16">
        <f>SUMIF('Team Points Summary'!H:H, 'Point Totals by Grade-Gender'!A13, 'Team Points Summary'!C:C)</f>
        <v>223</v>
      </c>
      <c r="C13" s="16">
        <f t="shared" si="0"/>
        <v>11</v>
      </c>
      <c r="D13" s="16">
        <f>COUNTIF('Team Points Summary'!H:H, 'Point Totals by Grade-Gender'!A13)</f>
        <v>2</v>
      </c>
      <c r="E13" s="16"/>
    </row>
    <row r="14" spans="1:5" ht="15" hidden="1" x14ac:dyDescent="0.25">
      <c r="A14" s="29" t="s">
        <v>12</v>
      </c>
      <c r="B14" s="16">
        <f>SUMIF('Team Points Summary'!H:H, 'Point Totals by Grade-Gender'!A14, 'Team Points Summary'!C:C)</f>
        <v>227</v>
      </c>
      <c r="C14" s="16">
        <f t="shared" si="0"/>
        <v>12</v>
      </c>
      <c r="D14" s="16">
        <f>COUNTIF('Team Points Summary'!H:H, 'Point Totals by Grade-Gender'!A14)</f>
        <v>2</v>
      </c>
      <c r="E14" s="16"/>
    </row>
    <row r="15" spans="1:5" ht="15" hidden="1" x14ac:dyDescent="0.25">
      <c r="A15" s="29" t="s">
        <v>356</v>
      </c>
      <c r="B15" s="16">
        <f>SUMIF('Team Points Summary'!H:H, 'Point Totals by Grade-Gender'!A15, 'Team Points Summary'!C:C)</f>
        <v>305</v>
      </c>
      <c r="C15" s="16">
        <f t="shared" si="0"/>
        <v>13</v>
      </c>
      <c r="D15" s="16">
        <f>COUNTIF('Team Points Summary'!H:H, 'Point Totals by Grade-Gender'!A15)</f>
        <v>2</v>
      </c>
      <c r="E15" s="16"/>
    </row>
    <row r="16" spans="1:5" ht="15" hidden="1" x14ac:dyDescent="0.25">
      <c r="A16" s="29" t="s">
        <v>354</v>
      </c>
      <c r="B16" s="16">
        <f>SUMIF('Team Points Summary'!H:H, 'Point Totals by Grade-Gender'!A16, 'Team Points Summary'!C:C)</f>
        <v>323</v>
      </c>
      <c r="C16" s="16">
        <f t="shared" si="0"/>
        <v>14</v>
      </c>
      <c r="D16" s="16">
        <f>COUNTIF('Team Points Summary'!H:H, 'Point Totals by Grade-Gender'!A16)</f>
        <v>2</v>
      </c>
      <c r="E16" s="16"/>
    </row>
    <row r="17" spans="1:5" ht="15" hidden="1" x14ac:dyDescent="0.25">
      <c r="A17" s="29" t="s">
        <v>188</v>
      </c>
      <c r="B17" s="16">
        <f>SUMIF('Team Points Summary'!H:H, 'Point Totals by Grade-Gender'!A17, 'Team Points Summary'!C:C)</f>
        <v>324</v>
      </c>
      <c r="C17" s="16">
        <f t="shared" si="0"/>
        <v>15</v>
      </c>
      <c r="D17" s="16">
        <f>COUNTIF('Team Points Summary'!H:H, 'Point Totals by Grade-Gender'!A17)</f>
        <v>2</v>
      </c>
      <c r="E17" s="16"/>
    </row>
    <row r="18" spans="1:5" ht="15" hidden="1" x14ac:dyDescent="0.25">
      <c r="A18" s="29" t="s">
        <v>355</v>
      </c>
      <c r="B18" s="16">
        <f>SUMIF('Team Points Summary'!H:H, 'Point Totals by Grade-Gender'!A18, 'Team Points Summary'!C:C)</f>
        <v>334</v>
      </c>
      <c r="C18" s="16">
        <f t="shared" si="0"/>
        <v>16</v>
      </c>
      <c r="D18" s="16">
        <f>COUNTIF('Team Points Summary'!H:H, 'Point Totals by Grade-Gender'!A18)</f>
        <v>2</v>
      </c>
      <c r="E18" s="16"/>
    </row>
    <row r="19" spans="1:5" ht="15" hidden="1" x14ac:dyDescent="0.25">
      <c r="A19" s="29" t="s">
        <v>361</v>
      </c>
      <c r="B19" s="16">
        <f>SUMIF('Team Points Summary'!H:H, 'Point Totals by Grade-Gender'!A19, 'Team Points Summary'!C:C)</f>
        <v>355</v>
      </c>
      <c r="C19" s="16">
        <f t="shared" si="0"/>
        <v>17</v>
      </c>
      <c r="D19" s="16">
        <f>COUNTIF('Team Points Summary'!H:H, 'Point Totals by Grade-Gender'!A19)</f>
        <v>2</v>
      </c>
      <c r="E19" s="16"/>
    </row>
    <row r="20" spans="1:5" ht="15" hidden="1" x14ac:dyDescent="0.25">
      <c r="A20" s="29" t="s">
        <v>187</v>
      </c>
      <c r="B20" s="16">
        <f>SUMIF('Team Points Summary'!H:H, 'Point Totals by Grade-Gender'!A20, 'Team Points Summary'!C:C)</f>
        <v>356</v>
      </c>
      <c r="C20" s="16">
        <f t="shared" si="0"/>
        <v>18</v>
      </c>
      <c r="D20" s="16">
        <f>COUNTIF('Team Points Summary'!H:H, 'Point Totals by Grade-Gender'!A20)</f>
        <v>2</v>
      </c>
      <c r="E20" s="16"/>
    </row>
    <row r="21" spans="1:5" ht="15" hidden="1" x14ac:dyDescent="0.25">
      <c r="A21" s="29" t="s">
        <v>350</v>
      </c>
      <c r="B21" s="16">
        <f>SUMIF('Team Points Summary'!H:H, 'Point Totals by Grade-Gender'!A21, 'Team Points Summary'!C:C)</f>
        <v>365</v>
      </c>
      <c r="C21" s="16">
        <f t="shared" si="0"/>
        <v>19</v>
      </c>
      <c r="D21" s="16">
        <f>COUNTIF('Team Points Summary'!H:H, 'Point Totals by Grade-Gender'!A21)</f>
        <v>2</v>
      </c>
      <c r="E21" s="16"/>
    </row>
    <row r="22" spans="1:5" ht="15" hidden="1" x14ac:dyDescent="0.25">
      <c r="A22" s="29" t="s">
        <v>359</v>
      </c>
      <c r="B22" s="16">
        <f>SUMIF('Team Points Summary'!H:H, 'Point Totals by Grade-Gender'!A22, 'Team Points Summary'!C:C)</f>
        <v>405</v>
      </c>
      <c r="C22" s="16">
        <f t="shared" si="0"/>
        <v>20</v>
      </c>
      <c r="D22" s="16">
        <f>COUNTIF('Team Points Summary'!H:H, 'Point Totals by Grade-Gender'!A22)</f>
        <v>2</v>
      </c>
      <c r="E22" s="16"/>
    </row>
    <row r="23" spans="1:5" ht="15" hidden="1" x14ac:dyDescent="0.25">
      <c r="A23" s="29" t="s">
        <v>189</v>
      </c>
      <c r="B23" s="16">
        <f>SUMIF('Team Points Summary'!H:H, 'Point Totals by Grade-Gender'!A23, 'Team Points Summary'!C:C)</f>
        <v>491</v>
      </c>
      <c r="C23" s="16">
        <f t="shared" si="0"/>
        <v>21</v>
      </c>
      <c r="D23" s="16">
        <f>COUNTIF('Team Points Summary'!H:H, 'Point Totals by Grade-Gender'!A23)</f>
        <v>2</v>
      </c>
      <c r="E23" s="16"/>
    </row>
    <row r="24" spans="1:5" ht="15" hidden="1" x14ac:dyDescent="0.25">
      <c r="A24" s="29" t="s">
        <v>358</v>
      </c>
      <c r="B24" s="16">
        <f>SUMIF('Team Points Summary'!H:H, 'Point Totals by Grade-Gender'!A24, 'Team Points Summary'!C:C)</f>
        <v>38</v>
      </c>
      <c r="C24" s="16" t="str">
        <f t="shared" si="0"/>
        <v/>
      </c>
      <c r="D24" s="16">
        <f>COUNTIF('Team Points Summary'!H:H, 'Point Totals by Grade-Gender'!A24)</f>
        <v>1</v>
      </c>
      <c r="E24" s="16"/>
    </row>
    <row r="25" spans="1:5" ht="15" hidden="1" x14ac:dyDescent="0.25">
      <c r="A25" s="29" t="s">
        <v>190</v>
      </c>
      <c r="B25" s="16">
        <f>SUMIF('Team Points Summary'!H:H, 'Point Totals by Grade-Gender'!A25, 'Team Points Summary'!C:C)</f>
        <v>141</v>
      </c>
      <c r="C25" s="16" t="str">
        <f t="shared" si="0"/>
        <v/>
      </c>
      <c r="D25" s="16">
        <f>COUNTIF('Team Points Summary'!H:H, 'Point Totals by Grade-Gender'!A25)</f>
        <v>1</v>
      </c>
      <c r="E25" s="16"/>
    </row>
    <row r="26" spans="1:5" ht="15" hidden="1" x14ac:dyDescent="0.25">
      <c r="A26" s="29" t="s">
        <v>185</v>
      </c>
      <c r="B26" s="16">
        <f>SUMIF('Team Points Summary'!H:H, 'Point Totals by Grade-Gender'!A26, 'Team Points Summary'!C:C)</f>
        <v>173</v>
      </c>
      <c r="C26" s="16" t="str">
        <f t="shared" si="0"/>
        <v/>
      </c>
      <c r="D26" s="16">
        <f>COUNTIF('Team Points Summary'!H:H, 'Point Totals by Grade-Gender'!A26)</f>
        <v>1</v>
      </c>
      <c r="E26" s="16"/>
    </row>
    <row r="27" spans="1:5" ht="15" hidden="1" x14ac:dyDescent="0.25">
      <c r="A27" s="29" t="s">
        <v>353</v>
      </c>
      <c r="B27" s="16">
        <f>SUMIF('Team Points Summary'!H:H, 'Point Totals by Grade-Gender'!A27, 'Team Points Summary'!C:C)</f>
        <v>190</v>
      </c>
      <c r="C27" s="16" t="str">
        <f t="shared" si="0"/>
        <v/>
      </c>
      <c r="D27" s="16">
        <f>COUNTIF('Team Points Summary'!H:H, 'Point Totals by Grade-Gender'!A27)</f>
        <v>1</v>
      </c>
      <c r="E27" s="16"/>
    </row>
    <row r="28" spans="1:5" ht="15" hidden="1" x14ac:dyDescent="0.25">
      <c r="A28" s="29" t="s">
        <v>127</v>
      </c>
      <c r="B28" s="16">
        <f>SUMIF('Team Points Summary'!H:H, 'Point Totals by Grade-Gender'!A28, 'Team Points Summary'!C:C)</f>
        <v>263</v>
      </c>
      <c r="C28" s="16" t="str">
        <f t="shared" si="0"/>
        <v/>
      </c>
      <c r="D28" s="16">
        <f>COUNTIF('Team Points Summary'!H:H, 'Point Totals by Grade-Gender'!A28)</f>
        <v>1</v>
      </c>
      <c r="E28" s="16"/>
    </row>
    <row r="29" spans="1:5" x14ac:dyDescent="0.2">
      <c r="A29" s="15" t="s">
        <v>47</v>
      </c>
      <c r="B29" s="16"/>
      <c r="C29" s="16"/>
      <c r="D29" s="16"/>
      <c r="E29" s="16"/>
    </row>
    <row r="30" spans="1:5" x14ac:dyDescent="0.2">
      <c r="A30" s="11" t="s">
        <v>29</v>
      </c>
      <c r="B30" s="21">
        <f>SUM(B3:B28)</f>
        <v>5923</v>
      </c>
      <c r="C30" s="16"/>
      <c r="D30" s="16"/>
      <c r="E30" s="16">
        <f>SUMIF('Team Points Summary'!H:H, 'Point Totals by Grade-Gender'!A30, 'Team Points Summary'!C:C)</f>
        <v>5923</v>
      </c>
    </row>
    <row r="31" spans="1:5" x14ac:dyDescent="0.2">
      <c r="A31" s="8"/>
      <c r="B31" s="9"/>
      <c r="C31" s="9"/>
      <c r="D31" s="10"/>
      <c r="E31" s="16"/>
    </row>
    <row r="32" spans="1:5" ht="15" x14ac:dyDescent="0.25">
      <c r="A32" s="27" t="s">
        <v>94</v>
      </c>
      <c r="B32" s="16">
        <f>SUMIF('Team Points Summary'!H:H, 'Point Totals by Grade-Gender'!A32, 'Team Points Summary'!C:C)</f>
        <v>34</v>
      </c>
      <c r="C32" s="16">
        <f>IF(D32 = 2, RANK(B32, B$32:B$51, 1), "")</f>
        <v>1</v>
      </c>
      <c r="D32" s="16">
        <f>COUNTIF('Team Points Summary'!H:H, 'Point Totals by Grade-Gender'!A32)</f>
        <v>2</v>
      </c>
      <c r="E32" s="16"/>
    </row>
    <row r="33" spans="1:5" ht="15" x14ac:dyDescent="0.25">
      <c r="A33" s="27" t="s">
        <v>37</v>
      </c>
      <c r="B33" s="16">
        <f>SUMIF('Team Points Summary'!H:H, 'Point Totals by Grade-Gender'!A33, 'Team Points Summary'!C:C)</f>
        <v>59</v>
      </c>
      <c r="C33" s="16">
        <f t="shared" ref="C33:C62" si="1">IF(D33 = 2, RANK(B33, B$32:B$51, 1), "")</f>
        <v>2</v>
      </c>
      <c r="D33" s="16">
        <f>COUNTIF('Team Points Summary'!H:H, 'Point Totals by Grade-Gender'!A33)</f>
        <v>2</v>
      </c>
      <c r="E33" s="16"/>
    </row>
    <row r="34" spans="1:5" ht="15" x14ac:dyDescent="0.25">
      <c r="A34" s="27" t="s">
        <v>346</v>
      </c>
      <c r="B34" s="16">
        <f>SUMIF('Team Points Summary'!H:H, 'Point Totals by Grade-Gender'!A34, 'Team Points Summary'!C:C)</f>
        <v>71</v>
      </c>
      <c r="C34" s="16">
        <f t="shared" si="1"/>
        <v>3</v>
      </c>
      <c r="D34" s="16">
        <f>COUNTIF('Team Points Summary'!H:H, 'Point Totals by Grade-Gender'!A34)</f>
        <v>2</v>
      </c>
      <c r="E34" s="16"/>
    </row>
    <row r="35" spans="1:5" ht="15" x14ac:dyDescent="0.25">
      <c r="A35" s="27" t="s">
        <v>92</v>
      </c>
      <c r="B35" s="16">
        <f>SUMIF('Team Points Summary'!H:H, 'Point Totals by Grade-Gender'!A35, 'Team Points Summary'!C:C)</f>
        <v>84</v>
      </c>
      <c r="C35" s="16">
        <f t="shared" si="1"/>
        <v>4</v>
      </c>
      <c r="D35" s="16">
        <f>COUNTIF('Team Points Summary'!H:H, 'Point Totals by Grade-Gender'!A35)</f>
        <v>2</v>
      </c>
      <c r="E35" s="16"/>
    </row>
    <row r="36" spans="1:5" ht="15" x14ac:dyDescent="0.25">
      <c r="A36" s="27" t="s">
        <v>126</v>
      </c>
      <c r="B36" s="16">
        <f>SUMIF('Team Points Summary'!H:H, 'Point Totals by Grade-Gender'!A36, 'Team Points Summary'!C:C)</f>
        <v>132</v>
      </c>
      <c r="C36" s="16">
        <f t="shared" si="1"/>
        <v>5</v>
      </c>
      <c r="D36" s="16">
        <f>COUNTIF('Team Points Summary'!H:H, 'Point Totals by Grade-Gender'!A36)</f>
        <v>2</v>
      </c>
      <c r="E36" s="16"/>
    </row>
    <row r="37" spans="1:5" ht="15" x14ac:dyDescent="0.25">
      <c r="A37" s="27" t="s">
        <v>342</v>
      </c>
      <c r="B37" s="16">
        <f>SUMIF('Team Points Summary'!H:H, 'Point Totals by Grade-Gender'!A37, 'Team Points Summary'!C:C)</f>
        <v>140</v>
      </c>
      <c r="C37" s="16">
        <f t="shared" si="1"/>
        <v>6</v>
      </c>
      <c r="D37" s="16">
        <f>COUNTIF('Team Points Summary'!H:H, 'Point Totals by Grade-Gender'!A37)</f>
        <v>2</v>
      </c>
      <c r="E37" s="16"/>
    </row>
    <row r="38" spans="1:5" ht="15" x14ac:dyDescent="0.25">
      <c r="A38" s="27" t="s">
        <v>10</v>
      </c>
      <c r="B38" s="16">
        <f>SUMIF('Team Points Summary'!H:H, 'Point Totals by Grade-Gender'!A38, 'Team Points Summary'!C:C)</f>
        <v>156</v>
      </c>
      <c r="C38" s="16">
        <f t="shared" si="1"/>
        <v>7</v>
      </c>
      <c r="D38" s="16">
        <f>COUNTIF('Team Points Summary'!H:H, 'Point Totals by Grade-Gender'!A38)</f>
        <v>2</v>
      </c>
      <c r="E38" s="16"/>
    </row>
    <row r="39" spans="1:5" ht="15" x14ac:dyDescent="0.25">
      <c r="A39" s="27" t="s">
        <v>9</v>
      </c>
      <c r="B39" s="16">
        <f>SUMIF('Team Points Summary'!H:H, 'Point Totals by Grade-Gender'!A39, 'Team Points Summary'!C:C)</f>
        <v>218</v>
      </c>
      <c r="C39" s="16">
        <f t="shared" si="1"/>
        <v>8</v>
      </c>
      <c r="D39" s="16">
        <f>COUNTIF('Team Points Summary'!H:H, 'Point Totals by Grade-Gender'!A39)</f>
        <v>2</v>
      </c>
      <c r="E39" s="16"/>
    </row>
    <row r="40" spans="1:5" ht="15" x14ac:dyDescent="0.25">
      <c r="A40" s="27" t="s">
        <v>347</v>
      </c>
      <c r="B40" s="16">
        <f>SUMIF('Team Points Summary'!H:H, 'Point Totals by Grade-Gender'!A40, 'Team Points Summary'!C:C)</f>
        <v>228</v>
      </c>
      <c r="C40" s="16">
        <f t="shared" si="1"/>
        <v>9</v>
      </c>
      <c r="D40" s="16">
        <f>COUNTIF('Team Points Summary'!H:H, 'Point Totals by Grade-Gender'!A40)</f>
        <v>2</v>
      </c>
      <c r="E40" s="16"/>
    </row>
    <row r="41" spans="1:5" ht="15" x14ac:dyDescent="0.25">
      <c r="A41" s="27" t="s">
        <v>194</v>
      </c>
      <c r="B41" s="16">
        <f>SUMIF('Team Points Summary'!H:H, 'Point Totals by Grade-Gender'!A41, 'Team Points Summary'!C:C)</f>
        <v>243</v>
      </c>
      <c r="C41" s="16">
        <f t="shared" si="1"/>
        <v>10</v>
      </c>
      <c r="D41" s="16">
        <f>COUNTIF('Team Points Summary'!H:H, 'Point Totals by Grade-Gender'!A41)</f>
        <v>2</v>
      </c>
      <c r="E41" s="16"/>
    </row>
    <row r="42" spans="1:5" ht="15" hidden="1" x14ac:dyDescent="0.25">
      <c r="A42" s="27" t="s">
        <v>343</v>
      </c>
      <c r="B42" s="16">
        <f>SUMIF('Team Points Summary'!H:H, 'Point Totals by Grade-Gender'!A42, 'Team Points Summary'!C:C)</f>
        <v>261</v>
      </c>
      <c r="C42" s="16">
        <f t="shared" si="1"/>
        <v>11</v>
      </c>
      <c r="D42" s="16">
        <f>COUNTIF('Team Points Summary'!H:H, 'Point Totals by Grade-Gender'!A42)</f>
        <v>2</v>
      </c>
      <c r="E42" s="16"/>
    </row>
    <row r="43" spans="1:5" ht="15" hidden="1" x14ac:dyDescent="0.25">
      <c r="A43" s="27" t="s">
        <v>93</v>
      </c>
      <c r="B43" s="16">
        <f>SUMIF('Team Points Summary'!H:H, 'Point Totals by Grade-Gender'!A43, 'Team Points Summary'!C:C)</f>
        <v>306</v>
      </c>
      <c r="C43" s="16">
        <f t="shared" si="1"/>
        <v>12</v>
      </c>
      <c r="D43" s="16">
        <f>COUNTIF('Team Points Summary'!H:H, 'Point Totals by Grade-Gender'!A43)</f>
        <v>2</v>
      </c>
      <c r="E43" s="16"/>
    </row>
    <row r="44" spans="1:5" ht="15" hidden="1" x14ac:dyDescent="0.25">
      <c r="A44" s="27" t="s">
        <v>335</v>
      </c>
      <c r="B44" s="16">
        <f>SUMIF('Team Points Summary'!H:H, 'Point Totals by Grade-Gender'!A44, 'Team Points Summary'!C:C)</f>
        <v>306</v>
      </c>
      <c r="C44" s="16">
        <f t="shared" si="1"/>
        <v>12</v>
      </c>
      <c r="D44" s="16">
        <f>COUNTIF('Team Points Summary'!H:H, 'Point Totals by Grade-Gender'!A44)</f>
        <v>2</v>
      </c>
      <c r="E44" s="16"/>
    </row>
    <row r="45" spans="1:5" ht="15" hidden="1" x14ac:dyDescent="0.25">
      <c r="A45" s="27" t="s">
        <v>337</v>
      </c>
      <c r="B45" s="16">
        <f>SUMIF('Team Points Summary'!H:H, 'Point Totals by Grade-Gender'!A45, 'Team Points Summary'!C:C)</f>
        <v>342</v>
      </c>
      <c r="C45" s="16">
        <f t="shared" si="1"/>
        <v>14</v>
      </c>
      <c r="D45" s="16">
        <f>COUNTIF('Team Points Summary'!H:H, 'Point Totals by Grade-Gender'!A45)</f>
        <v>2</v>
      </c>
      <c r="E45" s="16"/>
    </row>
    <row r="46" spans="1:5" ht="15" hidden="1" x14ac:dyDescent="0.25">
      <c r="A46" s="27" t="s">
        <v>104</v>
      </c>
      <c r="B46" s="16">
        <f>SUMIF('Team Points Summary'!H:H, 'Point Totals by Grade-Gender'!A46, 'Team Points Summary'!C:C)</f>
        <v>342</v>
      </c>
      <c r="C46" s="16">
        <f t="shared" si="1"/>
        <v>14</v>
      </c>
      <c r="D46" s="16">
        <f>COUNTIF('Team Points Summary'!H:H, 'Point Totals by Grade-Gender'!A46)</f>
        <v>2</v>
      </c>
      <c r="E46" s="16"/>
    </row>
    <row r="47" spans="1:5" ht="15" hidden="1" x14ac:dyDescent="0.25">
      <c r="A47" s="27" t="s">
        <v>348</v>
      </c>
      <c r="B47" s="16">
        <f>SUMIF('Team Points Summary'!H:H, 'Point Totals by Grade-Gender'!A47, 'Team Points Summary'!C:C)</f>
        <v>373</v>
      </c>
      <c r="C47" s="16">
        <f t="shared" si="1"/>
        <v>16</v>
      </c>
      <c r="D47" s="16">
        <f>COUNTIF('Team Points Summary'!H:H, 'Point Totals by Grade-Gender'!A47)</f>
        <v>2</v>
      </c>
      <c r="E47" s="16"/>
    </row>
    <row r="48" spans="1:5" ht="15" hidden="1" x14ac:dyDescent="0.25">
      <c r="A48" s="27" t="s">
        <v>8</v>
      </c>
      <c r="B48" s="16">
        <f>SUMIF('Team Points Summary'!H:H, 'Point Totals by Grade-Gender'!A48, 'Team Points Summary'!C:C)</f>
        <v>398</v>
      </c>
      <c r="C48" s="16">
        <f t="shared" si="1"/>
        <v>17</v>
      </c>
      <c r="D48" s="16">
        <f>COUNTIF('Team Points Summary'!H:H, 'Point Totals by Grade-Gender'!A48)</f>
        <v>2</v>
      </c>
      <c r="E48" s="16"/>
    </row>
    <row r="49" spans="1:5" ht="15" hidden="1" x14ac:dyDescent="0.25">
      <c r="A49" s="27" t="s">
        <v>338</v>
      </c>
      <c r="B49" s="16">
        <f>SUMIF('Team Points Summary'!H:H, 'Point Totals by Grade-Gender'!A49, 'Team Points Summary'!C:C)</f>
        <v>413</v>
      </c>
      <c r="C49" s="16">
        <f t="shared" si="1"/>
        <v>18</v>
      </c>
      <c r="D49" s="16">
        <f>COUNTIF('Team Points Summary'!H:H, 'Point Totals by Grade-Gender'!A49)</f>
        <v>2</v>
      </c>
      <c r="E49" s="16"/>
    </row>
    <row r="50" spans="1:5" ht="15" hidden="1" x14ac:dyDescent="0.25">
      <c r="A50" s="27" t="s">
        <v>334</v>
      </c>
      <c r="B50" s="16">
        <f>SUMIF('Team Points Summary'!H:H, 'Point Totals by Grade-Gender'!A50, 'Team Points Summary'!C:C)</f>
        <v>469</v>
      </c>
      <c r="C50" s="16">
        <f t="shared" si="1"/>
        <v>19</v>
      </c>
      <c r="D50" s="16">
        <f>COUNTIF('Team Points Summary'!H:H, 'Point Totals by Grade-Gender'!A50)</f>
        <v>2</v>
      </c>
      <c r="E50" s="16"/>
    </row>
    <row r="51" spans="1:5" ht="15" hidden="1" x14ac:dyDescent="0.25">
      <c r="A51" s="27" t="s">
        <v>339</v>
      </c>
      <c r="B51" s="16">
        <f>SUMIF('Team Points Summary'!H:H, 'Point Totals by Grade-Gender'!A51, 'Team Points Summary'!C:C)</f>
        <v>543</v>
      </c>
      <c r="C51" s="16">
        <f t="shared" si="1"/>
        <v>20</v>
      </c>
      <c r="D51" s="16">
        <f>COUNTIF('Team Points Summary'!H:H, 'Point Totals by Grade-Gender'!A51)</f>
        <v>2</v>
      </c>
      <c r="E51" s="16"/>
    </row>
    <row r="52" spans="1:5" ht="15" hidden="1" x14ac:dyDescent="0.25">
      <c r="A52" s="27" t="s">
        <v>142</v>
      </c>
      <c r="B52" s="16">
        <f>SUMIF('Team Points Summary'!H:H, 'Point Totals by Grade-Gender'!A52, 'Team Points Summary'!C:C)</f>
        <v>21</v>
      </c>
      <c r="C52" s="16" t="str">
        <f t="shared" si="1"/>
        <v/>
      </c>
      <c r="D52" s="16">
        <f>COUNTIF('Team Points Summary'!H:H, 'Point Totals by Grade-Gender'!A52)</f>
        <v>1</v>
      </c>
      <c r="E52" s="16"/>
    </row>
    <row r="53" spans="1:5" ht="15" hidden="1" x14ac:dyDescent="0.25">
      <c r="A53" s="27" t="s">
        <v>192</v>
      </c>
      <c r="B53" s="16">
        <f>SUMIF('Team Points Summary'!H:H, 'Point Totals by Grade-Gender'!A53, 'Team Points Summary'!C:C)</f>
        <v>96</v>
      </c>
      <c r="C53" s="16" t="str">
        <f t="shared" si="1"/>
        <v/>
      </c>
      <c r="D53" s="16">
        <f>COUNTIF('Team Points Summary'!H:H, 'Point Totals by Grade-Gender'!A53)</f>
        <v>1</v>
      </c>
      <c r="E53" s="16"/>
    </row>
    <row r="54" spans="1:5" ht="15" hidden="1" x14ac:dyDescent="0.25">
      <c r="A54" s="27" t="s">
        <v>341</v>
      </c>
      <c r="B54" s="16">
        <f>SUMIF('Team Points Summary'!H:H, 'Point Totals by Grade-Gender'!A54, 'Team Points Summary'!C:C)</f>
        <v>111</v>
      </c>
      <c r="C54" s="16" t="str">
        <f t="shared" si="1"/>
        <v/>
      </c>
      <c r="D54" s="16">
        <f>COUNTIF('Team Points Summary'!H:H, 'Point Totals by Grade-Gender'!A54)</f>
        <v>1</v>
      </c>
      <c r="E54" s="16"/>
    </row>
    <row r="55" spans="1:5" ht="15" hidden="1" x14ac:dyDescent="0.25">
      <c r="A55" s="27" t="s">
        <v>193</v>
      </c>
      <c r="B55" s="16">
        <f>SUMIF('Team Points Summary'!H:H, 'Point Totals by Grade-Gender'!A55, 'Team Points Summary'!C:C)</f>
        <v>122</v>
      </c>
      <c r="C55" s="16" t="str">
        <f t="shared" si="1"/>
        <v/>
      </c>
      <c r="D55" s="16">
        <f>COUNTIF('Team Points Summary'!H:H, 'Point Totals by Grade-Gender'!A55)</f>
        <v>1</v>
      </c>
      <c r="E55" s="16"/>
    </row>
    <row r="56" spans="1:5" ht="15" hidden="1" x14ac:dyDescent="0.25">
      <c r="A56" s="27" t="s">
        <v>345</v>
      </c>
      <c r="B56" s="16">
        <f>SUMIF('Team Points Summary'!H:H, 'Point Totals by Grade-Gender'!A56, 'Team Points Summary'!C:C)</f>
        <v>130</v>
      </c>
      <c r="C56" s="16" t="str">
        <f t="shared" si="1"/>
        <v/>
      </c>
      <c r="D56" s="16">
        <f>COUNTIF('Team Points Summary'!H:H, 'Point Totals by Grade-Gender'!A56)</f>
        <v>1</v>
      </c>
      <c r="E56" s="16"/>
    </row>
    <row r="57" spans="1:5" ht="15" hidden="1" x14ac:dyDescent="0.25">
      <c r="A57" s="27" t="s">
        <v>333</v>
      </c>
      <c r="B57" s="16">
        <f>SUMIF('Team Points Summary'!H:H, 'Point Totals by Grade-Gender'!A57, 'Team Points Summary'!C:C)</f>
        <v>201</v>
      </c>
      <c r="C57" s="16" t="str">
        <f t="shared" si="1"/>
        <v/>
      </c>
      <c r="D57" s="16">
        <f>COUNTIF('Team Points Summary'!H:H, 'Point Totals by Grade-Gender'!A57)</f>
        <v>1</v>
      </c>
      <c r="E57" s="16"/>
    </row>
    <row r="58" spans="1:5" ht="15" hidden="1" x14ac:dyDescent="0.25">
      <c r="A58" s="27" t="s">
        <v>336</v>
      </c>
      <c r="B58" s="16">
        <f>SUMIF('Team Points Summary'!H:H, 'Point Totals by Grade-Gender'!A58, 'Team Points Summary'!C:C)</f>
        <v>245</v>
      </c>
      <c r="C58" s="16" t="str">
        <f t="shared" si="1"/>
        <v/>
      </c>
      <c r="D58" s="16">
        <f>COUNTIF('Team Points Summary'!H:H, 'Point Totals by Grade-Gender'!A58)</f>
        <v>1</v>
      </c>
      <c r="E58" s="16"/>
    </row>
    <row r="59" spans="1:5" ht="15" hidden="1" x14ac:dyDescent="0.25">
      <c r="A59" s="27" t="s">
        <v>344</v>
      </c>
      <c r="B59" s="16">
        <f>SUMIF('Team Points Summary'!H:H, 'Point Totals by Grade-Gender'!A59, 'Team Points Summary'!C:C)</f>
        <v>264</v>
      </c>
      <c r="C59" s="16" t="str">
        <f t="shared" si="1"/>
        <v/>
      </c>
      <c r="D59" s="16">
        <f>COUNTIF('Team Points Summary'!H:H, 'Point Totals by Grade-Gender'!A59)</f>
        <v>1</v>
      </c>
      <c r="E59" s="16"/>
    </row>
    <row r="60" spans="1:5" ht="15" hidden="1" x14ac:dyDescent="0.25">
      <c r="A60" s="27" t="s">
        <v>349</v>
      </c>
      <c r="B60" s="16">
        <f>SUMIF('Team Points Summary'!H:H, 'Point Totals by Grade-Gender'!A60, 'Team Points Summary'!C:C)</f>
        <v>286</v>
      </c>
      <c r="C60" s="16" t="str">
        <f t="shared" si="1"/>
        <v/>
      </c>
      <c r="D60" s="16">
        <f>COUNTIF('Team Points Summary'!H:H, 'Point Totals by Grade-Gender'!A60)</f>
        <v>1</v>
      </c>
      <c r="E60" s="16"/>
    </row>
    <row r="61" spans="1:5" ht="15" hidden="1" x14ac:dyDescent="0.25">
      <c r="A61" s="27" t="s">
        <v>89</v>
      </c>
      <c r="B61" s="16">
        <f>SUMIF('Team Points Summary'!H:H, 'Point Totals by Grade-Gender'!A61, 'Team Points Summary'!C:C)</f>
        <v>316</v>
      </c>
      <c r="C61" s="16" t="str">
        <f t="shared" si="1"/>
        <v/>
      </c>
      <c r="D61" s="16">
        <f>COUNTIF('Team Points Summary'!H:H, 'Point Totals by Grade-Gender'!A61)</f>
        <v>1</v>
      </c>
      <c r="E61" s="16"/>
    </row>
    <row r="62" spans="1:5" ht="15" hidden="1" x14ac:dyDescent="0.25">
      <c r="A62" s="27" t="s">
        <v>340</v>
      </c>
      <c r="B62" s="16">
        <f>SUMIF('Team Points Summary'!H:H, 'Point Totals by Grade-Gender'!A62, 'Team Points Summary'!C:C)</f>
        <v>334</v>
      </c>
      <c r="C62" s="16" t="str">
        <f t="shared" si="1"/>
        <v/>
      </c>
      <c r="D62" s="16">
        <f>COUNTIF('Team Points Summary'!H:H, 'Point Totals by Grade-Gender'!A62)</f>
        <v>1</v>
      </c>
      <c r="E62" s="16"/>
    </row>
    <row r="63" spans="1:5" x14ac:dyDescent="0.2">
      <c r="A63" s="15" t="s">
        <v>47</v>
      </c>
      <c r="B63" s="16"/>
      <c r="C63" s="16"/>
      <c r="D63" s="16"/>
      <c r="E63" s="16"/>
    </row>
    <row r="64" spans="1:5" x14ac:dyDescent="0.2">
      <c r="A64" s="11" t="s">
        <v>30</v>
      </c>
      <c r="B64" s="21">
        <f>SUM(B32:B62)</f>
        <v>7244</v>
      </c>
      <c r="C64" s="16"/>
      <c r="D64" s="16"/>
      <c r="E64" s="16">
        <f>SUMIF('Team Points Summary'!H:H, 'Point Totals by Grade-Gender'!A64, 'Team Points Summary'!C:C)</f>
        <v>7244</v>
      </c>
    </row>
    <row r="65" spans="1:5" x14ac:dyDescent="0.2">
      <c r="A65" s="16"/>
      <c r="B65" s="16"/>
      <c r="C65" s="16"/>
      <c r="D65" s="16"/>
      <c r="E65" s="16"/>
    </row>
    <row r="66" spans="1:5" ht="15" x14ac:dyDescent="0.25">
      <c r="A66" s="25" t="s">
        <v>98</v>
      </c>
      <c r="B66" s="16">
        <f>SUMIF('Team Points Summary'!H:H, 'Point Totals by Grade-Gender'!A66, 'Team Points Summary'!C:C)</f>
        <v>44</v>
      </c>
      <c r="C66" s="16">
        <f>IF(E$2 = D66, RANK(B66, B$66:B$95, 1), "")</f>
        <v>1</v>
      </c>
      <c r="D66" s="16">
        <f>COUNTIF('Team Points Summary'!H:H, 'Point Totals by Grade-Gender'!A66)</f>
        <v>3</v>
      </c>
      <c r="E66" s="16"/>
    </row>
    <row r="67" spans="1:5" ht="15" x14ac:dyDescent="0.25">
      <c r="A67" s="25" t="s">
        <v>146</v>
      </c>
      <c r="B67" s="16">
        <f>SUMIF('Team Points Summary'!H:H, 'Point Totals by Grade-Gender'!A67, 'Team Points Summary'!C:C)</f>
        <v>122</v>
      </c>
      <c r="C67" s="16">
        <f t="shared" ref="C67:C129" si="2">IF(E$2 = D67, RANK(B67, B$66:B$95, 1), "")</f>
        <v>2</v>
      </c>
      <c r="D67" s="16">
        <f>COUNTIF('Team Points Summary'!H:H, 'Point Totals by Grade-Gender'!A67)</f>
        <v>3</v>
      </c>
      <c r="E67" s="16"/>
    </row>
    <row r="68" spans="1:5" ht="15" x14ac:dyDescent="0.25">
      <c r="A68" s="25" t="s">
        <v>143</v>
      </c>
      <c r="B68" s="16">
        <f>SUMIF('Team Points Summary'!H:H, 'Point Totals by Grade-Gender'!A68, 'Team Points Summary'!C:C)</f>
        <v>152</v>
      </c>
      <c r="C68" s="16">
        <f t="shared" si="2"/>
        <v>3</v>
      </c>
      <c r="D68" s="16">
        <f>COUNTIF('Team Points Summary'!H:H, 'Point Totals by Grade-Gender'!A68)</f>
        <v>3</v>
      </c>
      <c r="E68" s="16"/>
    </row>
    <row r="69" spans="1:5" ht="15" x14ac:dyDescent="0.25">
      <c r="A69" s="25" t="s">
        <v>209</v>
      </c>
      <c r="B69" s="16">
        <f>SUMIF('Team Points Summary'!H:H, 'Point Totals by Grade-Gender'!A69, 'Team Points Summary'!C:C)</f>
        <v>182</v>
      </c>
      <c r="C69" s="16">
        <f t="shared" si="2"/>
        <v>4</v>
      </c>
      <c r="D69" s="16">
        <f>COUNTIF('Team Points Summary'!H:H, 'Point Totals by Grade-Gender'!A69)</f>
        <v>3</v>
      </c>
      <c r="E69" s="16"/>
    </row>
    <row r="70" spans="1:5" ht="15" x14ac:dyDescent="0.25">
      <c r="A70" s="25" t="s">
        <v>405</v>
      </c>
      <c r="B70" s="16">
        <f>SUMIF('Team Points Summary'!H:H, 'Point Totals by Grade-Gender'!A70, 'Team Points Summary'!C:C)</f>
        <v>187</v>
      </c>
      <c r="C70" s="16">
        <f t="shared" si="2"/>
        <v>5</v>
      </c>
      <c r="D70" s="16">
        <f>COUNTIF('Team Points Summary'!H:H, 'Point Totals by Grade-Gender'!A70)</f>
        <v>3</v>
      </c>
      <c r="E70" s="16"/>
    </row>
    <row r="71" spans="1:5" ht="15" x14ac:dyDescent="0.25">
      <c r="A71" s="25" t="s">
        <v>42</v>
      </c>
      <c r="B71" s="16">
        <f>SUMIF('Team Points Summary'!H:H, 'Point Totals by Grade-Gender'!A71, 'Team Points Summary'!C:C)</f>
        <v>269</v>
      </c>
      <c r="C71" s="16">
        <f t="shared" si="2"/>
        <v>6</v>
      </c>
      <c r="D71" s="16">
        <f>COUNTIF('Team Points Summary'!H:H, 'Point Totals by Grade-Gender'!A71)</f>
        <v>3</v>
      </c>
      <c r="E71" s="16"/>
    </row>
    <row r="72" spans="1:5" ht="15" x14ac:dyDescent="0.25">
      <c r="A72" s="25" t="s">
        <v>415</v>
      </c>
      <c r="B72" s="16">
        <f>SUMIF('Team Points Summary'!H:H, 'Point Totals by Grade-Gender'!A72, 'Team Points Summary'!C:C)</f>
        <v>298</v>
      </c>
      <c r="C72" s="16">
        <f t="shared" si="2"/>
        <v>7</v>
      </c>
      <c r="D72" s="16">
        <f>COUNTIF('Team Points Summary'!H:H, 'Point Totals by Grade-Gender'!A72)</f>
        <v>3</v>
      </c>
      <c r="E72" s="16"/>
    </row>
    <row r="73" spans="1:5" ht="15" x14ac:dyDescent="0.25">
      <c r="A73" s="25" t="s">
        <v>211</v>
      </c>
      <c r="B73" s="16">
        <f>SUMIF('Team Points Summary'!H:H, 'Point Totals by Grade-Gender'!A73, 'Team Points Summary'!C:C)</f>
        <v>315</v>
      </c>
      <c r="C73" s="16">
        <f t="shared" si="2"/>
        <v>8</v>
      </c>
      <c r="D73" s="16">
        <f>COUNTIF('Team Points Summary'!H:H, 'Point Totals by Grade-Gender'!A73)</f>
        <v>3</v>
      </c>
      <c r="E73" s="16"/>
    </row>
    <row r="74" spans="1:5" ht="15" x14ac:dyDescent="0.25">
      <c r="A74" s="25" t="s">
        <v>18</v>
      </c>
      <c r="B74" s="16">
        <f>SUMIF('Team Points Summary'!H:H, 'Point Totals by Grade-Gender'!A74, 'Team Points Summary'!C:C)</f>
        <v>380</v>
      </c>
      <c r="C74" s="16">
        <f t="shared" si="2"/>
        <v>9</v>
      </c>
      <c r="D74" s="16">
        <f>COUNTIF('Team Points Summary'!H:H, 'Point Totals by Grade-Gender'!A74)</f>
        <v>3</v>
      </c>
      <c r="E74" s="16"/>
    </row>
    <row r="75" spans="1:5" ht="15" x14ac:dyDescent="0.25">
      <c r="A75" s="25" t="s">
        <v>90</v>
      </c>
      <c r="B75" s="16">
        <f>SUMIF('Team Points Summary'!H:H, 'Point Totals by Grade-Gender'!A75, 'Team Points Summary'!C:C)</f>
        <v>388</v>
      </c>
      <c r="C75" s="16">
        <f t="shared" si="2"/>
        <v>10</v>
      </c>
      <c r="D75" s="16">
        <f>COUNTIF('Team Points Summary'!H:H, 'Point Totals by Grade-Gender'!A75)</f>
        <v>3</v>
      </c>
      <c r="E75" s="16"/>
    </row>
    <row r="76" spans="1:5" ht="15" hidden="1" x14ac:dyDescent="0.25">
      <c r="A76" s="25" t="s">
        <v>144</v>
      </c>
      <c r="B76" s="16">
        <f>SUMIF('Team Points Summary'!H:H, 'Point Totals by Grade-Gender'!A76, 'Team Points Summary'!C:C)</f>
        <v>430</v>
      </c>
      <c r="C76" s="16">
        <f t="shared" si="2"/>
        <v>11</v>
      </c>
      <c r="D76" s="16">
        <f>COUNTIF('Team Points Summary'!H:H, 'Point Totals by Grade-Gender'!A76)</f>
        <v>3</v>
      </c>
      <c r="E76" s="16"/>
    </row>
    <row r="77" spans="1:5" ht="15" hidden="1" x14ac:dyDescent="0.25">
      <c r="A77" s="25" t="s">
        <v>403</v>
      </c>
      <c r="B77" s="16">
        <f>SUMIF('Team Points Summary'!H:H, 'Point Totals by Grade-Gender'!A77, 'Team Points Summary'!C:C)</f>
        <v>455</v>
      </c>
      <c r="C77" s="16">
        <f t="shared" si="2"/>
        <v>12</v>
      </c>
      <c r="D77" s="16">
        <f>COUNTIF('Team Points Summary'!H:H, 'Point Totals by Grade-Gender'!A77)</f>
        <v>3</v>
      </c>
      <c r="E77" s="16"/>
    </row>
    <row r="78" spans="1:5" ht="15" hidden="1" x14ac:dyDescent="0.25">
      <c r="A78" s="25" t="s">
        <v>411</v>
      </c>
      <c r="B78" s="16">
        <f>SUMIF('Team Points Summary'!H:H, 'Point Totals by Grade-Gender'!A78, 'Team Points Summary'!C:C)</f>
        <v>476</v>
      </c>
      <c r="C78" s="16">
        <f t="shared" si="2"/>
        <v>13</v>
      </c>
      <c r="D78" s="16">
        <f>COUNTIF('Team Points Summary'!H:H, 'Point Totals by Grade-Gender'!A78)</f>
        <v>3</v>
      </c>
      <c r="E78" s="16"/>
    </row>
    <row r="79" spans="1:5" ht="15" hidden="1" x14ac:dyDescent="0.25">
      <c r="A79" s="25" t="s">
        <v>210</v>
      </c>
      <c r="B79" s="16">
        <f>SUMIF('Team Points Summary'!H:H, 'Point Totals by Grade-Gender'!A79, 'Team Points Summary'!C:C)</f>
        <v>545</v>
      </c>
      <c r="C79" s="16">
        <f t="shared" si="2"/>
        <v>14</v>
      </c>
      <c r="D79" s="16">
        <f>COUNTIF('Team Points Summary'!H:H, 'Point Totals by Grade-Gender'!A79)</f>
        <v>3</v>
      </c>
      <c r="E79" s="16"/>
    </row>
    <row r="80" spans="1:5" ht="15" hidden="1" x14ac:dyDescent="0.25">
      <c r="A80" s="25" t="s">
        <v>399</v>
      </c>
      <c r="B80" s="16">
        <f>SUMIF('Team Points Summary'!H:H, 'Point Totals by Grade-Gender'!A80, 'Team Points Summary'!C:C)</f>
        <v>649</v>
      </c>
      <c r="C80" s="16">
        <f t="shared" si="2"/>
        <v>15</v>
      </c>
      <c r="D80" s="16">
        <f>COUNTIF('Team Points Summary'!H:H, 'Point Totals by Grade-Gender'!A80)</f>
        <v>3</v>
      </c>
      <c r="E80" s="16"/>
    </row>
    <row r="81" spans="1:5" ht="15" hidden="1" x14ac:dyDescent="0.25">
      <c r="A81" s="25" t="s">
        <v>214</v>
      </c>
      <c r="B81" s="16">
        <f>SUMIF('Team Points Summary'!H:H, 'Point Totals by Grade-Gender'!A81, 'Team Points Summary'!C:C)</f>
        <v>654</v>
      </c>
      <c r="C81" s="16">
        <f t="shared" si="2"/>
        <v>16</v>
      </c>
      <c r="D81" s="16">
        <f>COUNTIF('Team Points Summary'!H:H, 'Point Totals by Grade-Gender'!A81)</f>
        <v>3</v>
      </c>
      <c r="E81" s="16"/>
    </row>
    <row r="82" spans="1:5" ht="15" hidden="1" x14ac:dyDescent="0.25">
      <c r="A82" s="25" t="s">
        <v>416</v>
      </c>
      <c r="B82" s="16">
        <f>SUMIF('Team Points Summary'!H:H, 'Point Totals by Grade-Gender'!A82, 'Team Points Summary'!C:C)</f>
        <v>658</v>
      </c>
      <c r="C82" s="16">
        <f t="shared" si="2"/>
        <v>17</v>
      </c>
      <c r="D82" s="16">
        <f>COUNTIF('Team Points Summary'!H:H, 'Point Totals by Grade-Gender'!A82)</f>
        <v>3</v>
      </c>
      <c r="E82" s="16"/>
    </row>
    <row r="83" spans="1:5" ht="15" hidden="1" x14ac:dyDescent="0.25">
      <c r="A83" s="30" t="s">
        <v>404</v>
      </c>
      <c r="B83" s="16">
        <f>SUMIF('Team Points Summary'!H:H, 'Point Totals by Grade-Gender'!A83, 'Team Points Summary'!C:C)</f>
        <v>731</v>
      </c>
      <c r="C83" s="16">
        <f t="shared" ref="C83" si="3">IF(E$2 = D83, RANK(B83, B$66:B$95, 1), "")</f>
        <v>18</v>
      </c>
      <c r="D83" s="16">
        <f>COUNTIF('Team Points Summary'!H:H, 'Point Totals by Grade-Gender'!A83)</f>
        <v>3</v>
      </c>
      <c r="E83" s="16"/>
    </row>
    <row r="84" spans="1:5" ht="15" hidden="1" x14ac:dyDescent="0.25">
      <c r="A84" s="25" t="s">
        <v>204</v>
      </c>
      <c r="B84" s="16">
        <f>SUMIF('Team Points Summary'!H:H, 'Point Totals by Grade-Gender'!A84, 'Team Points Summary'!C:C)</f>
        <v>815</v>
      </c>
      <c r="C84" s="16">
        <f t="shared" si="2"/>
        <v>19</v>
      </c>
      <c r="D84" s="16">
        <f>COUNTIF('Team Points Summary'!H:H, 'Point Totals by Grade-Gender'!A84)</f>
        <v>3</v>
      </c>
      <c r="E84" s="16"/>
    </row>
    <row r="85" spans="1:5" ht="15" hidden="1" x14ac:dyDescent="0.25">
      <c r="A85" s="25" t="s">
        <v>396</v>
      </c>
      <c r="B85" s="16">
        <f>SUMIF('Team Points Summary'!H:H, 'Point Totals by Grade-Gender'!A85, 'Team Points Summary'!C:C)</f>
        <v>839</v>
      </c>
      <c r="C85" s="16">
        <f t="shared" si="2"/>
        <v>20</v>
      </c>
      <c r="D85" s="16">
        <f>COUNTIF('Team Points Summary'!H:H, 'Point Totals by Grade-Gender'!A85)</f>
        <v>3</v>
      </c>
      <c r="E85" s="16"/>
    </row>
    <row r="86" spans="1:5" ht="15" hidden="1" x14ac:dyDescent="0.25">
      <c r="A86" s="25" t="s">
        <v>412</v>
      </c>
      <c r="B86" s="16">
        <f>SUMIF('Team Points Summary'!H:H, 'Point Totals by Grade-Gender'!A86, 'Team Points Summary'!C:C)</f>
        <v>845</v>
      </c>
      <c r="C86" s="16">
        <f t="shared" si="2"/>
        <v>21</v>
      </c>
      <c r="D86" s="16">
        <f>COUNTIF('Team Points Summary'!H:H, 'Point Totals by Grade-Gender'!A86)</f>
        <v>3</v>
      </c>
      <c r="E86" s="16"/>
    </row>
    <row r="87" spans="1:5" ht="15" hidden="1" x14ac:dyDescent="0.25">
      <c r="A87" s="25" t="s">
        <v>212</v>
      </c>
      <c r="B87" s="16">
        <f>SUMIF('Team Points Summary'!H:H, 'Point Totals by Grade-Gender'!A87, 'Team Points Summary'!C:C)</f>
        <v>862</v>
      </c>
      <c r="C87" s="16">
        <f t="shared" si="2"/>
        <v>22</v>
      </c>
      <c r="D87" s="16">
        <f>COUNTIF('Team Points Summary'!H:H, 'Point Totals by Grade-Gender'!A87)</f>
        <v>3</v>
      </c>
      <c r="E87" s="16"/>
    </row>
    <row r="88" spans="1:5" ht="15" hidden="1" x14ac:dyDescent="0.25">
      <c r="A88" s="25" t="s">
        <v>438</v>
      </c>
      <c r="B88" s="16">
        <f>SUMIF('Team Points Summary'!H:H, 'Point Totals by Grade-Gender'!A88, 'Team Points Summary'!C:C)</f>
        <v>926</v>
      </c>
      <c r="C88" s="16">
        <f t="shared" si="2"/>
        <v>23</v>
      </c>
      <c r="D88" s="16">
        <f>COUNTIF('Team Points Summary'!H:H, 'Point Totals by Grade-Gender'!A88)</f>
        <v>3</v>
      </c>
      <c r="E88" s="16"/>
    </row>
    <row r="89" spans="1:5" ht="15" hidden="1" x14ac:dyDescent="0.25">
      <c r="A89" s="25" t="s">
        <v>400</v>
      </c>
      <c r="B89" s="16">
        <f>SUMIF('Team Points Summary'!H:H, 'Point Totals by Grade-Gender'!A89, 'Team Points Summary'!C:C)</f>
        <v>962</v>
      </c>
      <c r="C89" s="16">
        <f t="shared" si="2"/>
        <v>24</v>
      </c>
      <c r="D89" s="16">
        <f>COUNTIF('Team Points Summary'!H:H, 'Point Totals by Grade-Gender'!A89)</f>
        <v>3</v>
      </c>
      <c r="E89" s="16"/>
    </row>
    <row r="90" spans="1:5" ht="15" hidden="1" x14ac:dyDescent="0.25">
      <c r="A90" s="25" t="s">
        <v>208</v>
      </c>
      <c r="B90" s="16">
        <f>SUMIF('Team Points Summary'!H:H, 'Point Totals by Grade-Gender'!A90, 'Team Points Summary'!C:C)</f>
        <v>963</v>
      </c>
      <c r="C90" s="16">
        <f t="shared" si="2"/>
        <v>25</v>
      </c>
      <c r="D90" s="16">
        <f>COUNTIF('Team Points Summary'!H:H, 'Point Totals by Grade-Gender'!A90)</f>
        <v>3</v>
      </c>
      <c r="E90" s="16"/>
    </row>
    <row r="91" spans="1:5" ht="15" hidden="1" x14ac:dyDescent="0.25">
      <c r="A91" s="25" t="s">
        <v>429</v>
      </c>
      <c r="B91" s="16">
        <f>SUMIF('Team Points Summary'!H:H, 'Point Totals by Grade-Gender'!A91, 'Team Points Summary'!C:C)</f>
        <v>1076</v>
      </c>
      <c r="C91" s="16">
        <f t="shared" si="2"/>
        <v>26</v>
      </c>
      <c r="D91" s="16">
        <f>COUNTIF('Team Points Summary'!H:H, 'Point Totals by Grade-Gender'!A91)</f>
        <v>3</v>
      </c>
      <c r="E91" s="16"/>
    </row>
    <row r="92" spans="1:5" ht="15" hidden="1" x14ac:dyDescent="0.25">
      <c r="A92" s="25" t="s">
        <v>406</v>
      </c>
      <c r="B92" s="16">
        <f>SUMIF('Team Points Summary'!H:H, 'Point Totals by Grade-Gender'!A92, 'Team Points Summary'!C:C)</f>
        <v>1079</v>
      </c>
      <c r="C92" s="16">
        <f t="shared" si="2"/>
        <v>27</v>
      </c>
      <c r="D92" s="16">
        <f>COUNTIF('Team Points Summary'!H:H, 'Point Totals by Grade-Gender'!A92)</f>
        <v>3</v>
      </c>
      <c r="E92" s="16"/>
    </row>
    <row r="93" spans="1:5" ht="15" hidden="1" x14ac:dyDescent="0.25">
      <c r="A93" s="25" t="s">
        <v>577</v>
      </c>
      <c r="B93" s="16">
        <f>SUMIF('Team Points Summary'!H:H, 'Point Totals by Grade-Gender'!A93, 'Team Points Summary'!C:C)</f>
        <v>1154</v>
      </c>
      <c r="C93" s="16">
        <f t="shared" si="2"/>
        <v>28</v>
      </c>
      <c r="D93" s="16">
        <f>COUNTIF('Team Points Summary'!H:H, 'Point Totals by Grade-Gender'!A93)</f>
        <v>3</v>
      </c>
      <c r="E93" s="16"/>
    </row>
    <row r="94" spans="1:5" ht="15" hidden="1" x14ac:dyDescent="0.25">
      <c r="A94" s="25" t="s">
        <v>401</v>
      </c>
      <c r="B94" s="16">
        <f>SUMIF('Team Points Summary'!H:H, 'Point Totals by Grade-Gender'!A94, 'Team Points Summary'!C:C)</f>
        <v>1211</v>
      </c>
      <c r="C94" s="16">
        <f t="shared" si="2"/>
        <v>29</v>
      </c>
      <c r="D94" s="16">
        <f>COUNTIF('Team Points Summary'!H:H, 'Point Totals by Grade-Gender'!A94)</f>
        <v>3</v>
      </c>
      <c r="E94" s="16"/>
    </row>
    <row r="95" spans="1:5" ht="15" hidden="1" x14ac:dyDescent="0.25">
      <c r="A95" s="25" t="s">
        <v>407</v>
      </c>
      <c r="B95" s="16">
        <f>SUMIF('Team Points Summary'!H:H, 'Point Totals by Grade-Gender'!A95, 'Team Points Summary'!C:C)</f>
        <v>1395</v>
      </c>
      <c r="C95" s="16">
        <f t="shared" si="2"/>
        <v>30</v>
      </c>
      <c r="D95" s="16">
        <f>COUNTIF('Team Points Summary'!H:H, 'Point Totals by Grade-Gender'!A95)</f>
        <v>3</v>
      </c>
      <c r="E95" s="16"/>
    </row>
    <row r="96" spans="1:5" ht="15" hidden="1" x14ac:dyDescent="0.25">
      <c r="A96" s="25" t="s">
        <v>206</v>
      </c>
      <c r="B96" s="16">
        <f>SUMIF('Team Points Summary'!H:H, 'Point Totals by Grade-Gender'!A96, 'Team Points Summary'!C:C)</f>
        <v>324</v>
      </c>
      <c r="C96" s="16" t="str">
        <f t="shared" si="2"/>
        <v/>
      </c>
      <c r="D96" s="16">
        <f>COUNTIF('Team Points Summary'!H:H, 'Point Totals by Grade-Gender'!A96)</f>
        <v>2</v>
      </c>
      <c r="E96" s="16"/>
    </row>
    <row r="97" spans="1:5" ht="15" hidden="1" x14ac:dyDescent="0.25">
      <c r="A97" s="25" t="s">
        <v>425</v>
      </c>
      <c r="B97" s="16">
        <f>SUMIF('Team Points Summary'!H:H, 'Point Totals by Grade-Gender'!A97, 'Team Points Summary'!C:C)</f>
        <v>398</v>
      </c>
      <c r="C97" s="16" t="str">
        <f t="shared" si="2"/>
        <v/>
      </c>
      <c r="D97" s="16">
        <f>COUNTIF('Team Points Summary'!H:H, 'Point Totals by Grade-Gender'!A97)</f>
        <v>2</v>
      </c>
      <c r="E97" s="16"/>
    </row>
    <row r="98" spans="1:5" ht="15" hidden="1" x14ac:dyDescent="0.25">
      <c r="A98" s="25" t="s">
        <v>129</v>
      </c>
      <c r="B98" s="16">
        <f>SUMIF('Team Points Summary'!H:H, 'Point Totals by Grade-Gender'!A98, 'Team Points Summary'!C:C)</f>
        <v>399</v>
      </c>
      <c r="C98" s="16" t="str">
        <f t="shared" si="2"/>
        <v/>
      </c>
      <c r="D98" s="16">
        <f>COUNTIF('Team Points Summary'!H:H, 'Point Totals by Grade-Gender'!A98)</f>
        <v>2</v>
      </c>
      <c r="E98" s="16"/>
    </row>
    <row r="99" spans="1:5" ht="15" hidden="1" x14ac:dyDescent="0.25">
      <c r="A99" s="25" t="s">
        <v>410</v>
      </c>
      <c r="B99" s="16">
        <f>SUMIF('Team Points Summary'!H:H, 'Point Totals by Grade-Gender'!A99, 'Team Points Summary'!C:C)</f>
        <v>426</v>
      </c>
      <c r="C99" s="16" t="str">
        <f t="shared" si="2"/>
        <v/>
      </c>
      <c r="D99" s="16">
        <f>COUNTIF('Team Points Summary'!H:H, 'Point Totals by Grade-Gender'!A99)</f>
        <v>2</v>
      </c>
      <c r="E99" s="16"/>
    </row>
    <row r="100" spans="1:5" ht="15" hidden="1" x14ac:dyDescent="0.25">
      <c r="A100" s="25" t="s">
        <v>394</v>
      </c>
      <c r="B100" s="16">
        <f>SUMIF('Team Points Summary'!H:H, 'Point Totals by Grade-Gender'!A100, 'Team Points Summary'!C:C)</f>
        <v>430</v>
      </c>
      <c r="C100" s="16" t="str">
        <f t="shared" si="2"/>
        <v/>
      </c>
      <c r="D100" s="16">
        <f>COUNTIF('Team Points Summary'!H:H, 'Point Totals by Grade-Gender'!A100)</f>
        <v>2</v>
      </c>
      <c r="E100" s="16"/>
    </row>
    <row r="101" spans="1:5" ht="15" hidden="1" x14ac:dyDescent="0.25">
      <c r="A101" s="25" t="s">
        <v>417</v>
      </c>
      <c r="B101" s="16">
        <f>SUMIF('Team Points Summary'!H:H, 'Point Totals by Grade-Gender'!A101, 'Team Points Summary'!C:C)</f>
        <v>569</v>
      </c>
      <c r="C101" s="16" t="str">
        <f t="shared" si="2"/>
        <v/>
      </c>
      <c r="D101" s="16">
        <f>COUNTIF('Team Points Summary'!H:H, 'Point Totals by Grade-Gender'!A101)</f>
        <v>2</v>
      </c>
      <c r="E101" s="16"/>
    </row>
    <row r="102" spans="1:5" ht="15" hidden="1" x14ac:dyDescent="0.25">
      <c r="A102" s="25" t="s">
        <v>207</v>
      </c>
      <c r="B102" s="16">
        <f>SUMIF('Team Points Summary'!H:H, 'Point Totals by Grade-Gender'!A102, 'Team Points Summary'!C:C)</f>
        <v>591</v>
      </c>
      <c r="C102" s="16" t="str">
        <f t="shared" si="2"/>
        <v/>
      </c>
      <c r="D102" s="16">
        <f>COUNTIF('Team Points Summary'!H:H, 'Point Totals by Grade-Gender'!A102)</f>
        <v>2</v>
      </c>
      <c r="E102" s="16"/>
    </row>
    <row r="103" spans="1:5" ht="15" hidden="1" x14ac:dyDescent="0.25">
      <c r="A103" s="25" t="s">
        <v>430</v>
      </c>
      <c r="B103" s="16">
        <f>SUMIF('Team Points Summary'!H:H, 'Point Totals by Grade-Gender'!A103, 'Team Points Summary'!C:C)</f>
        <v>729</v>
      </c>
      <c r="C103" s="16" t="str">
        <f t="shared" si="2"/>
        <v/>
      </c>
      <c r="D103" s="16">
        <f>COUNTIF('Team Points Summary'!H:H, 'Point Totals by Grade-Gender'!A103)</f>
        <v>2</v>
      </c>
      <c r="E103" s="16"/>
    </row>
    <row r="104" spans="1:5" ht="15" hidden="1" x14ac:dyDescent="0.25">
      <c r="A104" s="25" t="s">
        <v>418</v>
      </c>
      <c r="B104" s="16">
        <f>SUMIF('Team Points Summary'!H:H, 'Point Totals by Grade-Gender'!A104, 'Team Points Summary'!C:C)</f>
        <v>794</v>
      </c>
      <c r="C104" s="16" t="str">
        <f t="shared" si="2"/>
        <v/>
      </c>
      <c r="D104" s="16">
        <f>COUNTIF('Team Points Summary'!H:H, 'Point Totals by Grade-Gender'!A104)</f>
        <v>2</v>
      </c>
      <c r="E104" s="16"/>
    </row>
    <row r="105" spans="1:5" ht="15" hidden="1" x14ac:dyDescent="0.25">
      <c r="A105" s="25" t="s">
        <v>145</v>
      </c>
      <c r="B105" s="16">
        <f>SUMIF('Team Points Summary'!H:H, 'Point Totals by Grade-Gender'!A105, 'Team Points Summary'!C:C)</f>
        <v>800</v>
      </c>
      <c r="C105" s="16" t="str">
        <f t="shared" si="2"/>
        <v/>
      </c>
      <c r="D105" s="16">
        <f>COUNTIF('Team Points Summary'!H:H, 'Point Totals by Grade-Gender'!A105)</f>
        <v>2</v>
      </c>
      <c r="E105" s="16"/>
    </row>
    <row r="106" spans="1:5" ht="15" hidden="1" x14ac:dyDescent="0.25">
      <c r="A106" s="25" t="s">
        <v>203</v>
      </c>
      <c r="B106" s="16">
        <f>SUMIF('Team Points Summary'!H:H, 'Point Totals by Grade-Gender'!A106, 'Team Points Summary'!C:C)</f>
        <v>882</v>
      </c>
      <c r="C106" s="16" t="str">
        <f t="shared" si="2"/>
        <v/>
      </c>
      <c r="D106" s="16">
        <f>COUNTIF('Team Points Summary'!H:H, 'Point Totals by Grade-Gender'!A106)</f>
        <v>2</v>
      </c>
      <c r="E106" s="16"/>
    </row>
    <row r="107" spans="1:5" ht="15" hidden="1" x14ac:dyDescent="0.25">
      <c r="A107" s="25" t="s">
        <v>431</v>
      </c>
      <c r="B107" s="16">
        <f>SUMIF('Team Points Summary'!H:H, 'Point Totals by Grade-Gender'!A107, 'Team Points Summary'!C:C)</f>
        <v>888</v>
      </c>
      <c r="C107" s="16" t="str">
        <f t="shared" si="2"/>
        <v/>
      </c>
      <c r="D107" s="16">
        <f>COUNTIF('Team Points Summary'!H:H, 'Point Totals by Grade-Gender'!A107)</f>
        <v>2</v>
      </c>
      <c r="E107" s="16"/>
    </row>
    <row r="108" spans="1:5" ht="15" hidden="1" x14ac:dyDescent="0.25">
      <c r="A108" s="25" t="s">
        <v>402</v>
      </c>
      <c r="B108" s="16">
        <f>SUMIF('Team Points Summary'!H:H, 'Point Totals by Grade-Gender'!A108, 'Team Points Summary'!C:C)</f>
        <v>1049</v>
      </c>
      <c r="C108" s="16" t="str">
        <f t="shared" si="2"/>
        <v/>
      </c>
      <c r="D108" s="16">
        <f>COUNTIF('Team Points Summary'!H:H, 'Point Totals by Grade-Gender'!A108)</f>
        <v>2</v>
      </c>
      <c r="E108" s="16"/>
    </row>
    <row r="109" spans="1:5" ht="15" hidden="1" x14ac:dyDescent="0.25">
      <c r="A109" s="25" t="s">
        <v>397</v>
      </c>
      <c r="B109" s="16">
        <f>SUMIF('Team Points Summary'!H:H, 'Point Totals by Grade-Gender'!A109, 'Team Points Summary'!C:C)</f>
        <v>50</v>
      </c>
      <c r="C109" s="16" t="str">
        <f t="shared" si="2"/>
        <v/>
      </c>
      <c r="D109" s="16">
        <f>COUNTIF('Team Points Summary'!H:H, 'Point Totals by Grade-Gender'!A109)</f>
        <v>1</v>
      </c>
      <c r="E109" s="16"/>
    </row>
    <row r="110" spans="1:5" ht="15" hidden="1" x14ac:dyDescent="0.25">
      <c r="A110" s="25" t="s">
        <v>110</v>
      </c>
      <c r="B110" s="16">
        <f>SUMIF('Team Points Summary'!H:H, 'Point Totals by Grade-Gender'!A110, 'Team Points Summary'!C:C)</f>
        <v>138</v>
      </c>
      <c r="C110" s="16" t="str">
        <f t="shared" si="2"/>
        <v/>
      </c>
      <c r="D110" s="16">
        <f>COUNTIF('Team Points Summary'!H:H, 'Point Totals by Grade-Gender'!A110)</f>
        <v>1</v>
      </c>
      <c r="E110" s="16"/>
    </row>
    <row r="111" spans="1:5" ht="15" hidden="1" x14ac:dyDescent="0.25">
      <c r="A111" s="25" t="s">
        <v>213</v>
      </c>
      <c r="B111" s="16">
        <f>SUMIF('Team Points Summary'!H:H, 'Point Totals by Grade-Gender'!A111, 'Team Points Summary'!C:C)</f>
        <v>149</v>
      </c>
      <c r="C111" s="16" t="str">
        <f t="shared" si="2"/>
        <v/>
      </c>
      <c r="D111" s="16">
        <f>COUNTIF('Team Points Summary'!H:H, 'Point Totals by Grade-Gender'!A111)</f>
        <v>1</v>
      </c>
      <c r="E111" s="16"/>
    </row>
    <row r="112" spans="1:5" ht="15" hidden="1" x14ac:dyDescent="0.25">
      <c r="A112" s="25" t="s">
        <v>413</v>
      </c>
      <c r="B112" s="16">
        <f>SUMIF('Team Points Summary'!H:H, 'Point Totals by Grade-Gender'!A112, 'Team Points Summary'!C:C)</f>
        <v>164</v>
      </c>
      <c r="C112" s="16" t="str">
        <f t="shared" si="2"/>
        <v/>
      </c>
      <c r="D112" s="16">
        <f>COUNTIF('Team Points Summary'!H:H, 'Point Totals by Grade-Gender'!A112)</f>
        <v>1</v>
      </c>
      <c r="E112" s="16"/>
    </row>
    <row r="113" spans="1:5" ht="15" hidden="1" x14ac:dyDescent="0.25">
      <c r="A113" s="25" t="s">
        <v>427</v>
      </c>
      <c r="B113" s="16">
        <f>SUMIF('Team Points Summary'!H:H, 'Point Totals by Grade-Gender'!A113, 'Team Points Summary'!C:C)</f>
        <v>246</v>
      </c>
      <c r="C113" s="16" t="str">
        <f t="shared" si="2"/>
        <v/>
      </c>
      <c r="D113" s="16">
        <f>COUNTIF('Team Points Summary'!H:H, 'Point Totals by Grade-Gender'!A113)</f>
        <v>1</v>
      </c>
      <c r="E113" s="16"/>
    </row>
    <row r="114" spans="1:5" ht="15" hidden="1" x14ac:dyDescent="0.25">
      <c r="A114" s="25" t="s">
        <v>202</v>
      </c>
      <c r="B114" s="16">
        <f>SUMIF('Team Points Summary'!H:H, 'Point Totals by Grade-Gender'!A114, 'Team Points Summary'!C:C)</f>
        <v>253</v>
      </c>
      <c r="C114" s="16" t="str">
        <f t="shared" si="2"/>
        <v/>
      </c>
      <c r="D114" s="16">
        <f>COUNTIF('Team Points Summary'!H:H, 'Point Totals by Grade-Gender'!A114)</f>
        <v>1</v>
      </c>
      <c r="E114" s="16"/>
    </row>
    <row r="115" spans="1:5" ht="15" hidden="1" x14ac:dyDescent="0.25">
      <c r="A115" s="25" t="s">
        <v>433</v>
      </c>
      <c r="B115" s="16">
        <f>SUMIF('Team Points Summary'!H:H, 'Point Totals by Grade-Gender'!A115, 'Team Points Summary'!C:C)</f>
        <v>297</v>
      </c>
      <c r="C115" s="16" t="str">
        <f t="shared" si="2"/>
        <v/>
      </c>
      <c r="D115" s="16">
        <f>COUNTIF('Team Points Summary'!H:H, 'Point Totals by Grade-Gender'!A115)</f>
        <v>1</v>
      </c>
      <c r="E115" s="16"/>
    </row>
    <row r="116" spans="1:5" ht="15" hidden="1" x14ac:dyDescent="0.25">
      <c r="A116" s="25" t="s">
        <v>393</v>
      </c>
      <c r="B116" s="16">
        <f>SUMIF('Team Points Summary'!H:H, 'Point Totals by Grade-Gender'!A116, 'Team Points Summary'!C:C)</f>
        <v>302</v>
      </c>
      <c r="C116" s="16" t="str">
        <f t="shared" si="2"/>
        <v/>
      </c>
      <c r="D116" s="16">
        <f>COUNTIF('Team Points Summary'!H:H, 'Point Totals by Grade-Gender'!A116)</f>
        <v>1</v>
      </c>
      <c r="E116" s="16"/>
    </row>
    <row r="117" spans="1:5" ht="15" hidden="1" x14ac:dyDescent="0.25">
      <c r="A117" s="25" t="s">
        <v>50</v>
      </c>
      <c r="B117" s="16">
        <f>SUMIF('Team Points Summary'!H:H, 'Point Totals by Grade-Gender'!A117, 'Team Points Summary'!C:C)</f>
        <v>328</v>
      </c>
      <c r="C117" s="16" t="str">
        <f t="shared" si="2"/>
        <v/>
      </c>
      <c r="D117" s="16">
        <f>COUNTIF('Team Points Summary'!H:H, 'Point Totals by Grade-Gender'!A117)</f>
        <v>1</v>
      </c>
      <c r="E117" s="16"/>
    </row>
    <row r="118" spans="1:5" ht="15" hidden="1" x14ac:dyDescent="0.25">
      <c r="A118" s="25" t="s">
        <v>436</v>
      </c>
      <c r="B118" s="16">
        <f>SUMIF('Team Points Summary'!H:H, 'Point Totals by Grade-Gender'!A118, 'Team Points Summary'!C:C)</f>
        <v>341</v>
      </c>
      <c r="C118" s="16" t="str">
        <f t="shared" si="2"/>
        <v/>
      </c>
      <c r="D118" s="16">
        <f>COUNTIF('Team Points Summary'!H:H, 'Point Totals by Grade-Gender'!A118)</f>
        <v>1</v>
      </c>
      <c r="E118" s="16"/>
    </row>
    <row r="119" spans="1:5" ht="15" hidden="1" x14ac:dyDescent="0.25">
      <c r="A119" s="25" t="s">
        <v>421</v>
      </c>
      <c r="B119" s="16">
        <f>SUMIF('Team Points Summary'!H:H, 'Point Totals by Grade-Gender'!A119, 'Team Points Summary'!C:C)</f>
        <v>349</v>
      </c>
      <c r="C119" s="16" t="str">
        <f t="shared" si="2"/>
        <v/>
      </c>
      <c r="D119" s="16">
        <f>COUNTIF('Team Points Summary'!H:H, 'Point Totals by Grade-Gender'!A119)</f>
        <v>1</v>
      </c>
      <c r="E119" s="16"/>
    </row>
    <row r="120" spans="1:5" ht="15" hidden="1" x14ac:dyDescent="0.25">
      <c r="A120" s="25" t="s">
        <v>398</v>
      </c>
      <c r="B120" s="16">
        <f>SUMIF('Team Points Summary'!H:H, 'Point Totals by Grade-Gender'!A120, 'Team Points Summary'!C:C)</f>
        <v>353</v>
      </c>
      <c r="C120" s="16" t="str">
        <f t="shared" si="2"/>
        <v/>
      </c>
      <c r="D120" s="16">
        <f>COUNTIF('Team Points Summary'!H:H, 'Point Totals by Grade-Gender'!A120)</f>
        <v>1</v>
      </c>
      <c r="E120" s="16"/>
    </row>
    <row r="121" spans="1:5" ht="15" hidden="1" x14ac:dyDescent="0.25">
      <c r="A121" s="25" t="s">
        <v>428</v>
      </c>
      <c r="B121" s="16">
        <f>SUMIF('Team Points Summary'!H:H, 'Point Totals by Grade-Gender'!A121, 'Team Points Summary'!C:C)</f>
        <v>370</v>
      </c>
      <c r="C121" s="16" t="str">
        <f t="shared" si="2"/>
        <v/>
      </c>
      <c r="D121" s="16">
        <f>COUNTIF('Team Points Summary'!H:H, 'Point Totals by Grade-Gender'!A121)</f>
        <v>1</v>
      </c>
      <c r="E121" s="16"/>
    </row>
    <row r="122" spans="1:5" ht="15" hidden="1" x14ac:dyDescent="0.25">
      <c r="A122" s="25" t="s">
        <v>426</v>
      </c>
      <c r="B122" s="16">
        <f>SUMIF('Team Points Summary'!H:H, 'Point Totals by Grade-Gender'!A122, 'Team Points Summary'!C:C)</f>
        <v>392</v>
      </c>
      <c r="C122" s="16" t="str">
        <f t="shared" si="2"/>
        <v/>
      </c>
      <c r="D122" s="16">
        <f>COUNTIF('Team Points Summary'!H:H, 'Point Totals by Grade-Gender'!A122)</f>
        <v>1</v>
      </c>
      <c r="E122" s="16"/>
    </row>
    <row r="123" spans="1:5" ht="15" hidden="1" x14ac:dyDescent="0.25">
      <c r="A123" s="25" t="s">
        <v>437</v>
      </c>
      <c r="B123" s="16">
        <f>SUMIF('Team Points Summary'!H:H, 'Point Totals by Grade-Gender'!A123, 'Team Points Summary'!C:C)</f>
        <v>405</v>
      </c>
      <c r="C123" s="16" t="str">
        <f t="shared" si="2"/>
        <v/>
      </c>
      <c r="D123" s="16">
        <f>COUNTIF('Team Points Summary'!H:H, 'Point Totals by Grade-Gender'!A123)</f>
        <v>1</v>
      </c>
      <c r="E123" s="16"/>
    </row>
    <row r="124" spans="1:5" ht="15" hidden="1" x14ac:dyDescent="0.25">
      <c r="A124" s="25" t="s">
        <v>408</v>
      </c>
      <c r="B124" s="16">
        <f>SUMIF('Team Points Summary'!H:H, 'Point Totals by Grade-Gender'!A124, 'Team Points Summary'!C:C)</f>
        <v>430</v>
      </c>
      <c r="C124" s="16" t="str">
        <f t="shared" si="2"/>
        <v/>
      </c>
      <c r="D124" s="16">
        <f>COUNTIF('Team Points Summary'!H:H, 'Point Totals by Grade-Gender'!A124)</f>
        <v>1</v>
      </c>
      <c r="E124" s="16"/>
    </row>
    <row r="125" spans="1:5" ht="15" hidden="1" x14ac:dyDescent="0.25">
      <c r="A125" s="25" t="s">
        <v>424</v>
      </c>
      <c r="B125" s="16">
        <f>SUMIF('Team Points Summary'!H:H, 'Point Totals by Grade-Gender'!A125, 'Team Points Summary'!C:C)</f>
        <v>430</v>
      </c>
      <c r="C125" s="16" t="str">
        <f t="shared" si="2"/>
        <v/>
      </c>
      <c r="D125" s="16">
        <f>COUNTIF('Team Points Summary'!H:H, 'Point Totals by Grade-Gender'!A125)</f>
        <v>1</v>
      </c>
      <c r="E125" s="16"/>
    </row>
    <row r="126" spans="1:5" ht="15" hidden="1" x14ac:dyDescent="0.25">
      <c r="A126" s="25" t="s">
        <v>205</v>
      </c>
      <c r="B126" s="16">
        <f>SUMIF('Team Points Summary'!H:H, 'Point Totals by Grade-Gender'!A126, 'Team Points Summary'!C:C)</f>
        <v>448</v>
      </c>
      <c r="C126" s="16" t="str">
        <f t="shared" si="2"/>
        <v/>
      </c>
      <c r="D126" s="16">
        <f>COUNTIF('Team Points Summary'!H:H, 'Point Totals by Grade-Gender'!A126)</f>
        <v>1</v>
      </c>
      <c r="E126" s="16"/>
    </row>
    <row r="127" spans="1:5" ht="15" hidden="1" x14ac:dyDescent="0.25">
      <c r="A127" s="25" t="s">
        <v>395</v>
      </c>
      <c r="B127" s="16">
        <f>SUMIF('Team Points Summary'!H:H, 'Point Totals by Grade-Gender'!A127, 'Team Points Summary'!C:C)</f>
        <v>472</v>
      </c>
      <c r="C127" s="16" t="str">
        <f t="shared" si="2"/>
        <v/>
      </c>
      <c r="D127" s="16">
        <f>COUNTIF('Team Points Summary'!H:H, 'Point Totals by Grade-Gender'!A127)</f>
        <v>1</v>
      </c>
      <c r="E127" s="16"/>
    </row>
    <row r="128" spans="1:5" ht="15" hidden="1" x14ac:dyDescent="0.25">
      <c r="A128" s="25" t="s">
        <v>419</v>
      </c>
      <c r="B128" s="16">
        <f>SUMIF('Team Points Summary'!H:H, 'Point Totals by Grade-Gender'!A128, 'Team Points Summary'!C:C)</f>
        <v>483</v>
      </c>
      <c r="C128" s="16" t="str">
        <f t="shared" si="2"/>
        <v/>
      </c>
      <c r="D128" s="16">
        <f>COUNTIF('Team Points Summary'!H:H, 'Point Totals by Grade-Gender'!A128)</f>
        <v>1</v>
      </c>
      <c r="E128" s="16"/>
    </row>
    <row r="129" spans="1:5" ht="15" hidden="1" x14ac:dyDescent="0.25">
      <c r="A129" s="25" t="s">
        <v>432</v>
      </c>
      <c r="B129" s="16">
        <f>SUMIF('Team Points Summary'!H:H, 'Point Totals by Grade-Gender'!A129, 'Team Points Summary'!C:C)</f>
        <v>498</v>
      </c>
      <c r="C129" s="16" t="str">
        <f t="shared" si="2"/>
        <v/>
      </c>
      <c r="D129" s="16">
        <f>COUNTIF('Team Points Summary'!H:H, 'Point Totals by Grade-Gender'!A129)</f>
        <v>1</v>
      </c>
      <c r="E129" s="16"/>
    </row>
    <row r="130" spans="1:5" ht="15" hidden="1" x14ac:dyDescent="0.25">
      <c r="A130" s="25" t="s">
        <v>434</v>
      </c>
      <c r="B130" s="16">
        <f>SUMIF('Team Points Summary'!H:H, 'Point Totals by Grade-Gender'!A130, 'Team Points Summary'!C:C)</f>
        <v>501</v>
      </c>
      <c r="C130" s="16" t="str">
        <f t="shared" ref="C130:C137" si="4">IF(E$2 = D130, RANK(B130, B$66:B$95, 1), "")</f>
        <v/>
      </c>
      <c r="D130" s="16">
        <f>COUNTIF('Team Points Summary'!H:H, 'Point Totals by Grade-Gender'!A130)</f>
        <v>1</v>
      </c>
      <c r="E130" s="16"/>
    </row>
    <row r="131" spans="1:5" ht="15" hidden="1" x14ac:dyDescent="0.25">
      <c r="A131" s="25" t="s">
        <v>422</v>
      </c>
      <c r="B131" s="16">
        <f>SUMIF('Team Points Summary'!H:H, 'Point Totals by Grade-Gender'!A131, 'Team Points Summary'!C:C)</f>
        <v>515</v>
      </c>
      <c r="C131" s="16" t="str">
        <f t="shared" si="4"/>
        <v/>
      </c>
      <c r="D131" s="16">
        <f>COUNTIF('Team Points Summary'!H:H, 'Point Totals by Grade-Gender'!A131)</f>
        <v>1</v>
      </c>
      <c r="E131" s="16"/>
    </row>
    <row r="132" spans="1:5" ht="15" hidden="1" x14ac:dyDescent="0.25">
      <c r="A132" s="25" t="s">
        <v>439</v>
      </c>
      <c r="B132" s="16">
        <f>SUMIF('Team Points Summary'!H:H, 'Point Totals by Grade-Gender'!A132, 'Team Points Summary'!C:C)</f>
        <v>575</v>
      </c>
      <c r="C132" s="16" t="str">
        <f t="shared" si="4"/>
        <v/>
      </c>
      <c r="D132" s="16">
        <f>COUNTIF('Team Points Summary'!H:H, 'Point Totals by Grade-Gender'!A132)</f>
        <v>1</v>
      </c>
      <c r="E132" s="16"/>
    </row>
    <row r="133" spans="1:5" ht="15" hidden="1" x14ac:dyDescent="0.25">
      <c r="A133" s="25" t="s">
        <v>420</v>
      </c>
      <c r="B133" s="16">
        <f>SUMIF('Team Points Summary'!H:H, 'Point Totals by Grade-Gender'!A133, 'Team Points Summary'!C:C)</f>
        <v>589</v>
      </c>
      <c r="C133" s="16" t="str">
        <f t="shared" si="4"/>
        <v/>
      </c>
      <c r="D133" s="16">
        <f>COUNTIF('Team Points Summary'!H:H, 'Point Totals by Grade-Gender'!A133)</f>
        <v>1</v>
      </c>
      <c r="E133" s="16"/>
    </row>
    <row r="134" spans="1:5" ht="15" hidden="1" x14ac:dyDescent="0.25">
      <c r="A134" s="25" t="s">
        <v>423</v>
      </c>
      <c r="B134" s="16">
        <f>SUMIF('Team Points Summary'!H:H, 'Point Totals by Grade-Gender'!A134, 'Team Points Summary'!C:C)</f>
        <v>600</v>
      </c>
      <c r="C134" s="16" t="str">
        <f t="shared" si="4"/>
        <v/>
      </c>
      <c r="D134" s="16">
        <f>COUNTIF('Team Points Summary'!H:H, 'Point Totals by Grade-Gender'!A134)</f>
        <v>1</v>
      </c>
      <c r="E134" s="16"/>
    </row>
    <row r="135" spans="1:5" ht="15" hidden="1" x14ac:dyDescent="0.25">
      <c r="A135" s="25" t="s">
        <v>414</v>
      </c>
      <c r="B135" s="16">
        <f>SUMIF('Team Points Summary'!H:H, 'Point Totals by Grade-Gender'!A135, 'Team Points Summary'!C:C)</f>
        <v>604</v>
      </c>
      <c r="C135" s="16" t="str">
        <f t="shared" si="4"/>
        <v/>
      </c>
      <c r="D135" s="16">
        <f>COUNTIF('Team Points Summary'!H:H, 'Point Totals by Grade-Gender'!A135)</f>
        <v>1</v>
      </c>
      <c r="E135" s="16"/>
    </row>
    <row r="136" spans="1:5" ht="15" hidden="1" x14ac:dyDescent="0.25">
      <c r="A136" s="25" t="s">
        <v>409</v>
      </c>
      <c r="B136" s="16">
        <f>SUMIF('Team Points Summary'!H:H, 'Point Totals by Grade-Gender'!A136, 'Team Points Summary'!C:C)</f>
        <v>636</v>
      </c>
      <c r="C136" s="16" t="str">
        <f t="shared" si="4"/>
        <v/>
      </c>
      <c r="D136" s="16">
        <f>COUNTIF('Team Points Summary'!H:H, 'Point Totals by Grade-Gender'!A136)</f>
        <v>1</v>
      </c>
      <c r="E136" s="16"/>
    </row>
    <row r="137" spans="1:5" ht="15" hidden="1" x14ac:dyDescent="0.25">
      <c r="A137" s="25" t="s">
        <v>435</v>
      </c>
      <c r="B137" s="16">
        <f>SUMIF('Team Points Summary'!H:H, 'Point Totals by Grade-Gender'!A137, 'Team Points Summary'!C:C)</f>
        <v>649</v>
      </c>
      <c r="C137" s="16" t="str">
        <f t="shared" si="4"/>
        <v/>
      </c>
      <c r="D137" s="16">
        <f>COUNTIF('Team Points Summary'!H:H, 'Point Totals by Grade-Gender'!A137)</f>
        <v>1</v>
      </c>
      <c r="E137" s="16"/>
    </row>
    <row r="138" spans="1:5" x14ac:dyDescent="0.2">
      <c r="A138" s="15" t="s">
        <v>47</v>
      </c>
      <c r="B138" s="16"/>
      <c r="C138" s="16"/>
      <c r="D138" s="16"/>
      <c r="E138" s="16"/>
    </row>
    <row r="139" spans="1:5" x14ac:dyDescent="0.2">
      <c r="A139" s="11" t="s">
        <v>31</v>
      </c>
      <c r="B139" s="21">
        <f>SUM(B66:B137)</f>
        <v>38908</v>
      </c>
      <c r="C139" s="16"/>
      <c r="D139" s="16"/>
      <c r="E139" s="16">
        <f>SUMIF('Team Points Summary'!H:H, 'Point Totals by Grade-Gender'!A139, 'Team Points Summary'!C:C)</f>
        <v>38908</v>
      </c>
    </row>
    <row r="140" spans="1:5" x14ac:dyDescent="0.2">
      <c r="A140" s="16"/>
      <c r="B140" s="16"/>
      <c r="C140" s="16"/>
      <c r="D140" s="16"/>
      <c r="E140" s="16"/>
    </row>
    <row r="141" spans="1:5" ht="15" x14ac:dyDescent="0.25">
      <c r="A141" s="26" t="s">
        <v>106</v>
      </c>
      <c r="B141" s="16">
        <f>SUMIF('Team Points Summary'!H:H, 'Point Totals by Grade-Gender'!A141, 'Team Points Summary'!C:C)</f>
        <v>121</v>
      </c>
      <c r="C141" s="16">
        <f>IF(E$2 = D141, RANK(B141, B$141:B$163, 1), "")</f>
        <v>1</v>
      </c>
      <c r="D141" s="16">
        <f>COUNTIF('Team Points Summary'!H:H, 'Point Totals by Grade-Gender'!A141)</f>
        <v>3</v>
      </c>
      <c r="E141" s="16"/>
    </row>
    <row r="142" spans="1:5" ht="15" x14ac:dyDescent="0.25">
      <c r="A142" s="26" t="s">
        <v>15</v>
      </c>
      <c r="B142" s="16">
        <f>SUMIF('Team Points Summary'!H:H, 'Point Totals by Grade-Gender'!A142, 'Team Points Summary'!C:C)</f>
        <v>206</v>
      </c>
      <c r="C142" s="16">
        <f>IF(E$2 = D142, RANK(B142, B$141:B$163, 1), "")</f>
        <v>2</v>
      </c>
      <c r="D142" s="16">
        <f>COUNTIF('Team Points Summary'!H:H, 'Point Totals by Grade-Gender'!A142)</f>
        <v>3</v>
      </c>
      <c r="E142" s="16"/>
    </row>
    <row r="143" spans="1:5" ht="15" x14ac:dyDescent="0.25">
      <c r="A143" s="26" t="s">
        <v>198</v>
      </c>
      <c r="B143" s="16">
        <f>SUMIF('Team Points Summary'!H:H, 'Point Totals by Grade-Gender'!A143, 'Team Points Summary'!C:C)</f>
        <v>214</v>
      </c>
      <c r="C143" s="16">
        <f>IF(E$2 = D143, RANK(B143, B$141:B$163, 1), "")</f>
        <v>3</v>
      </c>
      <c r="D143" s="16">
        <f>COUNTIF('Team Points Summary'!H:H, 'Point Totals by Grade-Gender'!A143)</f>
        <v>3</v>
      </c>
      <c r="E143" s="16"/>
    </row>
    <row r="144" spans="1:5" ht="15" x14ac:dyDescent="0.25">
      <c r="A144" s="26" t="s">
        <v>195</v>
      </c>
      <c r="B144" s="16">
        <f>SUMIF('Team Points Summary'!H:H, 'Point Totals by Grade-Gender'!A144, 'Team Points Summary'!C:C)</f>
        <v>215</v>
      </c>
      <c r="C144" s="16">
        <f>IF(E$2 = D144, RANK(B144, B$141:B$163, 1), "")</f>
        <v>4</v>
      </c>
      <c r="D144" s="16">
        <f>COUNTIF('Team Points Summary'!H:H, 'Point Totals by Grade-Gender'!A144)</f>
        <v>3</v>
      </c>
      <c r="E144" s="16"/>
    </row>
    <row r="145" spans="1:5" ht="15" x14ac:dyDescent="0.25">
      <c r="A145" s="26" t="s">
        <v>387</v>
      </c>
      <c r="B145" s="16">
        <f>SUMIF('Team Points Summary'!H:H, 'Point Totals by Grade-Gender'!A145, 'Team Points Summary'!C:C)</f>
        <v>224</v>
      </c>
      <c r="C145" s="16">
        <f>IF(E$2 = D145, RANK(B145, B$141:B$163, 1), "")</f>
        <v>5</v>
      </c>
      <c r="D145" s="16">
        <f>COUNTIF('Team Points Summary'!H:H, 'Point Totals by Grade-Gender'!A145)</f>
        <v>3</v>
      </c>
      <c r="E145" s="16"/>
    </row>
    <row r="146" spans="1:5" ht="15" x14ac:dyDescent="0.25">
      <c r="A146" s="26" t="s">
        <v>199</v>
      </c>
      <c r="B146" s="16">
        <f>SUMIF('Team Points Summary'!H:H, 'Point Totals by Grade-Gender'!A146, 'Team Points Summary'!C:C)</f>
        <v>235</v>
      </c>
      <c r="C146" s="16">
        <f>IF(E$2 = D146, RANK(B146, B$141:B$163, 1), "")</f>
        <v>6</v>
      </c>
      <c r="D146" s="16">
        <f>COUNTIF('Team Points Summary'!H:H, 'Point Totals by Grade-Gender'!A146)</f>
        <v>3</v>
      </c>
      <c r="E146" s="16"/>
    </row>
    <row r="147" spans="1:5" ht="15" x14ac:dyDescent="0.25">
      <c r="A147" s="26" t="s">
        <v>197</v>
      </c>
      <c r="B147" s="16">
        <f>SUMIF('Team Points Summary'!H:H, 'Point Totals by Grade-Gender'!A147, 'Team Points Summary'!C:C)</f>
        <v>313</v>
      </c>
      <c r="C147" s="16">
        <f>IF(E$2 = D147, RANK(B147, B$141:B$163, 1), "")</f>
        <v>7</v>
      </c>
      <c r="D147" s="16">
        <f>COUNTIF('Team Points Summary'!H:H, 'Point Totals by Grade-Gender'!A147)</f>
        <v>3</v>
      </c>
      <c r="E147" s="16"/>
    </row>
    <row r="148" spans="1:5" ht="15" x14ac:dyDescent="0.25">
      <c r="A148" s="26" t="s">
        <v>147</v>
      </c>
      <c r="B148" s="16">
        <f>SUMIF('Team Points Summary'!H:H, 'Point Totals by Grade-Gender'!A148, 'Team Points Summary'!C:C)</f>
        <v>323</v>
      </c>
      <c r="C148" s="16">
        <f>IF(E$2 = D148, RANK(B148, B$141:B$163, 1), "")</f>
        <v>8</v>
      </c>
      <c r="D148" s="16">
        <f>COUNTIF('Team Points Summary'!H:H, 'Point Totals by Grade-Gender'!A148)</f>
        <v>3</v>
      </c>
      <c r="E148" s="16"/>
    </row>
    <row r="149" spans="1:5" ht="15" x14ac:dyDescent="0.25">
      <c r="A149" s="26" t="s">
        <v>370</v>
      </c>
      <c r="B149" s="16">
        <f>SUMIF('Team Points Summary'!H:H, 'Point Totals by Grade-Gender'!A149, 'Team Points Summary'!C:C)</f>
        <v>388</v>
      </c>
      <c r="C149" s="16">
        <f>IF(E$2 = D149, RANK(B149, B$141:B$163, 1), "")</f>
        <v>9</v>
      </c>
      <c r="D149" s="16">
        <f>COUNTIF('Team Points Summary'!H:H, 'Point Totals by Grade-Gender'!A149)</f>
        <v>3</v>
      </c>
      <c r="E149" s="16"/>
    </row>
    <row r="150" spans="1:5" ht="15" x14ac:dyDescent="0.25">
      <c r="A150" s="26" t="s">
        <v>38</v>
      </c>
      <c r="B150" s="16">
        <f>SUMIF('Team Points Summary'!H:H, 'Point Totals by Grade-Gender'!A150, 'Team Points Summary'!C:C)</f>
        <v>394</v>
      </c>
      <c r="C150" s="16">
        <f>IF(E$2 = D150, RANK(B150, B$141:B$163, 1), "")</f>
        <v>10</v>
      </c>
      <c r="D150" s="16">
        <f>COUNTIF('Team Points Summary'!H:H, 'Point Totals by Grade-Gender'!A150)</f>
        <v>3</v>
      </c>
      <c r="E150" s="16"/>
    </row>
    <row r="151" spans="1:5" ht="15" hidden="1" x14ac:dyDescent="0.25">
      <c r="A151" s="26" t="s">
        <v>39</v>
      </c>
      <c r="B151" s="16">
        <f>SUMIF('Team Points Summary'!H:H, 'Point Totals by Grade-Gender'!A151, 'Team Points Summary'!C:C)</f>
        <v>458</v>
      </c>
      <c r="C151" s="16">
        <f>IF(E$2 = D151, RANK(B151, B$141:B$163, 1), "")</f>
        <v>11</v>
      </c>
      <c r="D151" s="16">
        <f>COUNTIF('Team Points Summary'!H:H, 'Point Totals by Grade-Gender'!A151)</f>
        <v>3</v>
      </c>
      <c r="E151" s="16"/>
    </row>
    <row r="152" spans="1:5" ht="15" hidden="1" x14ac:dyDescent="0.25">
      <c r="A152" s="26" t="s">
        <v>379</v>
      </c>
      <c r="B152" s="16">
        <f>SUMIF('Team Points Summary'!H:H, 'Point Totals by Grade-Gender'!A152, 'Team Points Summary'!C:C)</f>
        <v>478</v>
      </c>
      <c r="C152" s="16">
        <f>IF(E$2 = D152, RANK(B152, B$141:B$163, 1), "")</f>
        <v>12</v>
      </c>
      <c r="D152" s="16">
        <f>COUNTIF('Team Points Summary'!H:H, 'Point Totals by Grade-Gender'!A152)</f>
        <v>3</v>
      </c>
      <c r="E152" s="16"/>
    </row>
    <row r="153" spans="1:5" ht="15" hidden="1" x14ac:dyDescent="0.25">
      <c r="A153" s="26" t="s">
        <v>14</v>
      </c>
      <c r="B153" s="16">
        <f>SUMIF('Team Points Summary'!H:H, 'Point Totals by Grade-Gender'!A153, 'Team Points Summary'!C:C)</f>
        <v>488</v>
      </c>
      <c r="C153" s="16">
        <f>IF(E$2 = D153, RANK(B153, B$141:B$163, 1), "")</f>
        <v>13</v>
      </c>
      <c r="D153" s="16">
        <f>COUNTIF('Team Points Summary'!H:H, 'Point Totals by Grade-Gender'!A153)</f>
        <v>3</v>
      </c>
      <c r="E153" s="16"/>
    </row>
    <row r="154" spans="1:5" ht="15" hidden="1" x14ac:dyDescent="0.25">
      <c r="A154" s="26" t="s">
        <v>99</v>
      </c>
      <c r="B154" s="16">
        <f>SUMIF('Team Points Summary'!H:H, 'Point Totals by Grade-Gender'!A154, 'Team Points Summary'!C:C)</f>
        <v>521</v>
      </c>
      <c r="C154" s="16">
        <f>IF(E$2 = D154, RANK(B154, B$141:B$163, 1), "")</f>
        <v>14</v>
      </c>
      <c r="D154" s="16">
        <f>COUNTIF('Team Points Summary'!H:H, 'Point Totals by Grade-Gender'!A154)</f>
        <v>3</v>
      </c>
      <c r="E154" s="16"/>
    </row>
    <row r="155" spans="1:5" ht="15" hidden="1" x14ac:dyDescent="0.25">
      <c r="A155" s="26" t="s">
        <v>105</v>
      </c>
      <c r="B155" s="16">
        <f>SUMIF('Team Points Summary'!H:H, 'Point Totals by Grade-Gender'!A155, 'Team Points Summary'!C:C)</f>
        <v>556</v>
      </c>
      <c r="C155" s="16">
        <f>IF(E$2 = D155, RANK(B155, B$141:B$163, 1), "")</f>
        <v>15</v>
      </c>
      <c r="D155" s="16">
        <f>COUNTIF('Team Points Summary'!H:H, 'Point Totals by Grade-Gender'!A155)</f>
        <v>3</v>
      </c>
      <c r="E155" s="16"/>
    </row>
    <row r="156" spans="1:5" ht="15" hidden="1" x14ac:dyDescent="0.25">
      <c r="A156" s="26" t="s">
        <v>388</v>
      </c>
      <c r="B156" s="16">
        <f>SUMIF('Team Points Summary'!H:H, 'Point Totals by Grade-Gender'!A156, 'Team Points Summary'!C:C)</f>
        <v>591</v>
      </c>
      <c r="C156" s="16">
        <f>IF(E$2 = D156, RANK(B156, B$141:B$163, 1), "")</f>
        <v>16</v>
      </c>
      <c r="D156" s="16">
        <f>COUNTIF('Team Points Summary'!H:H, 'Point Totals by Grade-Gender'!A156)</f>
        <v>3</v>
      </c>
      <c r="E156" s="16"/>
    </row>
    <row r="157" spans="1:5" ht="15" hidden="1" x14ac:dyDescent="0.25">
      <c r="A157" s="26" t="s">
        <v>128</v>
      </c>
      <c r="B157" s="16">
        <f>SUMIF('Team Points Summary'!H:H, 'Point Totals by Grade-Gender'!A157, 'Team Points Summary'!C:C)</f>
        <v>646</v>
      </c>
      <c r="C157" s="16">
        <f>IF(E$2 = D157, RANK(B157, B$141:B$163, 1), "")</f>
        <v>17</v>
      </c>
      <c r="D157" s="16">
        <f>COUNTIF('Team Points Summary'!H:H, 'Point Totals by Grade-Gender'!A157)</f>
        <v>3</v>
      </c>
      <c r="E157" s="16"/>
    </row>
    <row r="158" spans="1:5" ht="15" hidden="1" x14ac:dyDescent="0.25">
      <c r="A158" s="26" t="s">
        <v>373</v>
      </c>
      <c r="B158" s="16">
        <f>SUMIF('Team Points Summary'!H:H, 'Point Totals by Grade-Gender'!A158, 'Team Points Summary'!C:C)</f>
        <v>711</v>
      </c>
      <c r="C158" s="16">
        <f>IF(E$2 = D158, RANK(B158, B$141:B$163, 1), "")</f>
        <v>18</v>
      </c>
      <c r="D158" s="16">
        <f>COUNTIF('Team Points Summary'!H:H, 'Point Totals by Grade-Gender'!A158)</f>
        <v>3</v>
      </c>
      <c r="E158" s="16"/>
    </row>
    <row r="159" spans="1:5" ht="15" hidden="1" x14ac:dyDescent="0.25">
      <c r="A159" s="26" t="s">
        <v>200</v>
      </c>
      <c r="B159" s="16">
        <f>SUMIF('Team Points Summary'!H:H, 'Point Totals by Grade-Gender'!A159, 'Team Points Summary'!C:C)</f>
        <v>713</v>
      </c>
      <c r="C159" s="16">
        <f>IF(E$2 = D159, RANK(B159, B$141:B$163, 1), "")</f>
        <v>19</v>
      </c>
      <c r="D159" s="16">
        <f>COUNTIF('Team Points Summary'!H:H, 'Point Totals by Grade-Gender'!A159)</f>
        <v>3</v>
      </c>
      <c r="E159" s="16"/>
    </row>
    <row r="160" spans="1:5" ht="15" hidden="1" x14ac:dyDescent="0.25">
      <c r="A160" s="26" t="s">
        <v>380</v>
      </c>
      <c r="B160" s="16">
        <f>SUMIF('Team Points Summary'!H:H, 'Point Totals by Grade-Gender'!A160, 'Team Points Summary'!C:C)</f>
        <v>761</v>
      </c>
      <c r="C160" s="16">
        <f>IF(E$2 = D160, RANK(B160, B$141:B$163, 1), "")</f>
        <v>20</v>
      </c>
      <c r="D160" s="16">
        <f>COUNTIF('Team Points Summary'!H:H, 'Point Totals by Grade-Gender'!A160)</f>
        <v>3</v>
      </c>
      <c r="E160" s="16"/>
    </row>
    <row r="161" spans="1:5" ht="15" hidden="1" x14ac:dyDescent="0.25">
      <c r="A161" s="26" t="s">
        <v>114</v>
      </c>
      <c r="B161" s="16">
        <f>SUMIF('Team Points Summary'!H:H, 'Point Totals by Grade-Gender'!A161, 'Team Points Summary'!C:C)</f>
        <v>797</v>
      </c>
      <c r="C161" s="16">
        <f>IF(E$2 = D161, RANK(B161, B$141:B$163, 1), "")</f>
        <v>21</v>
      </c>
      <c r="D161" s="16">
        <f>COUNTIF('Team Points Summary'!H:H, 'Point Totals by Grade-Gender'!A161)</f>
        <v>3</v>
      </c>
      <c r="E161" s="16"/>
    </row>
    <row r="162" spans="1:5" ht="15" hidden="1" x14ac:dyDescent="0.25">
      <c r="A162" s="26" t="s">
        <v>148</v>
      </c>
      <c r="B162" s="16">
        <f>SUMIF('Team Points Summary'!H:H, 'Point Totals by Grade-Gender'!A162, 'Team Points Summary'!C:C)</f>
        <v>808</v>
      </c>
      <c r="C162" s="16">
        <f>IF(E$2 = D162, RANK(B162, B$141:B$163, 1), "")</f>
        <v>22</v>
      </c>
      <c r="D162" s="16">
        <f>COUNTIF('Team Points Summary'!H:H, 'Point Totals by Grade-Gender'!A162)</f>
        <v>3</v>
      </c>
      <c r="E162" s="16"/>
    </row>
    <row r="163" spans="1:5" ht="15" hidden="1" x14ac:dyDescent="0.25">
      <c r="A163" s="26" t="s">
        <v>196</v>
      </c>
      <c r="B163" s="16">
        <f>SUMIF('Team Points Summary'!H:H, 'Point Totals by Grade-Gender'!A163, 'Team Points Summary'!C:C)</f>
        <v>972</v>
      </c>
      <c r="C163" s="16">
        <f>IF(E$2 = D163, RANK(B163, B$141:B$163, 1), "")</f>
        <v>23</v>
      </c>
      <c r="D163" s="16">
        <f>COUNTIF('Team Points Summary'!H:H, 'Point Totals by Grade-Gender'!A163)</f>
        <v>3</v>
      </c>
      <c r="E163" s="16"/>
    </row>
    <row r="164" spans="1:5" ht="15" hidden="1" x14ac:dyDescent="0.25">
      <c r="A164" s="26" t="s">
        <v>382</v>
      </c>
      <c r="B164" s="16">
        <f>SUMIF('Team Points Summary'!H:H, 'Point Totals by Grade-Gender'!A164, 'Team Points Summary'!C:C)</f>
        <v>311</v>
      </c>
      <c r="C164" s="16" t="str">
        <f>IF(E$2 = D164, RANK(B164, B$141:B$163, 1), "")</f>
        <v/>
      </c>
      <c r="D164" s="16">
        <f>COUNTIF('Team Points Summary'!H:H, 'Point Totals by Grade-Gender'!A164)</f>
        <v>2</v>
      </c>
      <c r="E164" s="16"/>
    </row>
    <row r="165" spans="1:5" ht="15" hidden="1" x14ac:dyDescent="0.25">
      <c r="A165" s="26" t="s">
        <v>17</v>
      </c>
      <c r="B165" s="16">
        <f>SUMIF('Team Points Summary'!H:H, 'Point Totals by Grade-Gender'!A165, 'Team Points Summary'!C:C)</f>
        <v>387</v>
      </c>
      <c r="C165" s="16" t="str">
        <f>IF(E$2 = D165, RANK(B165, B$141:B$163, 1), "")</f>
        <v/>
      </c>
      <c r="D165" s="16">
        <f>COUNTIF('Team Points Summary'!H:H, 'Point Totals by Grade-Gender'!A165)</f>
        <v>2</v>
      </c>
      <c r="E165" s="16"/>
    </row>
    <row r="166" spans="1:5" ht="15" hidden="1" x14ac:dyDescent="0.25">
      <c r="A166" s="26" t="s">
        <v>149</v>
      </c>
      <c r="B166" s="16">
        <f>SUMIF('Team Points Summary'!H:H, 'Point Totals by Grade-Gender'!A166, 'Team Points Summary'!C:C)</f>
        <v>422</v>
      </c>
      <c r="C166" s="16" t="str">
        <f>IF(E$2 = D166, RANK(B166, B$141:B$163, 1), "")</f>
        <v/>
      </c>
      <c r="D166" s="16">
        <f>COUNTIF('Team Points Summary'!H:H, 'Point Totals by Grade-Gender'!A166)</f>
        <v>2</v>
      </c>
      <c r="E166" s="16"/>
    </row>
    <row r="167" spans="1:5" ht="15" hidden="1" x14ac:dyDescent="0.25">
      <c r="A167" s="26" t="s">
        <v>13</v>
      </c>
      <c r="B167" s="16">
        <f>SUMIF('Team Points Summary'!H:H, 'Point Totals by Grade-Gender'!A167, 'Team Points Summary'!C:C)</f>
        <v>472</v>
      </c>
      <c r="C167" s="16" t="str">
        <f>IF(E$2 = D167, RANK(B167, B$141:B$163, 1), "")</f>
        <v/>
      </c>
      <c r="D167" s="16">
        <f>COUNTIF('Team Points Summary'!H:H, 'Point Totals by Grade-Gender'!A167)</f>
        <v>2</v>
      </c>
      <c r="E167" s="16"/>
    </row>
    <row r="168" spans="1:5" ht="15" hidden="1" x14ac:dyDescent="0.25">
      <c r="A168" s="26" t="s">
        <v>150</v>
      </c>
      <c r="B168" s="16">
        <f>SUMIF('Team Points Summary'!H:H, 'Point Totals by Grade-Gender'!A168, 'Team Points Summary'!C:C)</f>
        <v>528</v>
      </c>
      <c r="C168" s="16" t="str">
        <f>IF(E$2 = D168, RANK(B168, B$141:B$163, 1), "")</f>
        <v/>
      </c>
      <c r="D168" s="16">
        <f>COUNTIF('Team Points Summary'!H:H, 'Point Totals by Grade-Gender'!A168)</f>
        <v>2</v>
      </c>
      <c r="E168" s="16"/>
    </row>
    <row r="169" spans="1:5" ht="15" hidden="1" x14ac:dyDescent="0.25">
      <c r="A169" s="26" t="s">
        <v>16</v>
      </c>
      <c r="B169" s="16">
        <f>SUMIF('Team Points Summary'!H:H, 'Point Totals by Grade-Gender'!A169, 'Team Points Summary'!C:C)</f>
        <v>556</v>
      </c>
      <c r="C169" s="16" t="str">
        <f>IF(E$2 = D169, RANK(B169, B$141:B$163, 1), "")</f>
        <v/>
      </c>
      <c r="D169" s="16">
        <f>COUNTIF('Team Points Summary'!H:H, 'Point Totals by Grade-Gender'!A169)</f>
        <v>2</v>
      </c>
      <c r="E169" s="16"/>
    </row>
    <row r="170" spans="1:5" ht="15" hidden="1" x14ac:dyDescent="0.25">
      <c r="A170" s="26" t="s">
        <v>365</v>
      </c>
      <c r="B170" s="16">
        <f>SUMIF('Team Points Summary'!H:H, 'Point Totals by Grade-Gender'!A170, 'Team Points Summary'!C:C)</f>
        <v>569</v>
      </c>
      <c r="C170" s="16" t="str">
        <f>IF(E$2 = D170, RANK(B170, B$141:B$163, 1), "")</f>
        <v/>
      </c>
      <c r="D170" s="16">
        <f>COUNTIF('Team Points Summary'!H:H, 'Point Totals by Grade-Gender'!A170)</f>
        <v>2</v>
      </c>
      <c r="E170" s="16"/>
    </row>
    <row r="171" spans="1:5" ht="15" hidden="1" x14ac:dyDescent="0.25">
      <c r="A171" s="26" t="s">
        <v>367</v>
      </c>
      <c r="B171" s="16">
        <f>SUMIF('Team Points Summary'!H:H, 'Point Totals by Grade-Gender'!A171, 'Team Points Summary'!C:C)</f>
        <v>712</v>
      </c>
      <c r="C171" s="16" t="str">
        <f>IF(E$2 = D171, RANK(B171, B$141:B$163, 1), "")</f>
        <v/>
      </c>
      <c r="D171" s="16">
        <f>COUNTIF('Team Points Summary'!H:H, 'Point Totals by Grade-Gender'!A171)</f>
        <v>2</v>
      </c>
      <c r="E171" s="16"/>
    </row>
    <row r="172" spans="1:5" ht="15" hidden="1" x14ac:dyDescent="0.25">
      <c r="A172" s="26" t="s">
        <v>369</v>
      </c>
      <c r="B172" s="16">
        <f>SUMIF('Team Points Summary'!H:H, 'Point Totals by Grade-Gender'!A172, 'Team Points Summary'!C:C)</f>
        <v>741</v>
      </c>
      <c r="C172" s="16" t="str">
        <f>IF(E$2 = D172, RANK(B172, B$141:B$163, 1), "")</f>
        <v/>
      </c>
      <c r="D172" s="16">
        <f>COUNTIF('Team Points Summary'!H:H, 'Point Totals by Grade-Gender'!A172)</f>
        <v>2</v>
      </c>
      <c r="E172" s="16"/>
    </row>
    <row r="173" spans="1:5" ht="15" hidden="1" x14ac:dyDescent="0.25">
      <c r="A173" s="26" t="s">
        <v>372</v>
      </c>
      <c r="B173" s="16">
        <f>SUMIF('Team Points Summary'!H:H, 'Point Totals by Grade-Gender'!A173, 'Team Points Summary'!C:C)</f>
        <v>741</v>
      </c>
      <c r="C173" s="16" t="str">
        <f>IF(E$2 = D173, RANK(B173, B$141:B$163, 1), "")</f>
        <v/>
      </c>
      <c r="D173" s="16">
        <f>COUNTIF('Team Points Summary'!H:H, 'Point Totals by Grade-Gender'!A173)</f>
        <v>2</v>
      </c>
      <c r="E173" s="16"/>
    </row>
    <row r="174" spans="1:5" ht="15" hidden="1" x14ac:dyDescent="0.25">
      <c r="A174" s="26" t="s">
        <v>377</v>
      </c>
      <c r="B174" s="16">
        <f>SUMIF('Team Points Summary'!H:H, 'Point Totals by Grade-Gender'!A174, 'Team Points Summary'!C:C)</f>
        <v>120</v>
      </c>
      <c r="C174" s="16" t="str">
        <f>IF(E$2 = D174, RANK(B174, B$141:B$163, 1), "")</f>
        <v/>
      </c>
      <c r="D174" s="16">
        <f>COUNTIF('Team Points Summary'!H:H, 'Point Totals by Grade-Gender'!A174)</f>
        <v>1</v>
      </c>
      <c r="E174" s="16"/>
    </row>
    <row r="175" spans="1:5" ht="15" hidden="1" x14ac:dyDescent="0.25">
      <c r="A175" s="26" t="s">
        <v>375</v>
      </c>
      <c r="B175" s="16">
        <f>SUMIF('Team Points Summary'!H:H, 'Point Totals by Grade-Gender'!A175, 'Team Points Summary'!C:C)</f>
        <v>175</v>
      </c>
      <c r="C175" s="16" t="str">
        <f>IF(E$2 = D175, RANK(B175, B$141:B$163, 1), "")</f>
        <v/>
      </c>
      <c r="D175" s="16">
        <f>COUNTIF('Team Points Summary'!H:H, 'Point Totals by Grade-Gender'!A175)</f>
        <v>1</v>
      </c>
      <c r="E175" s="16"/>
    </row>
    <row r="176" spans="1:5" ht="15" hidden="1" x14ac:dyDescent="0.25">
      <c r="A176" s="26" t="s">
        <v>368</v>
      </c>
      <c r="B176" s="16">
        <f>SUMIF('Team Points Summary'!H:H, 'Point Totals by Grade-Gender'!A176, 'Team Points Summary'!C:C)</f>
        <v>218</v>
      </c>
      <c r="C176" s="16" t="str">
        <f>IF(E$2 = D176, RANK(B176, B$141:B$163, 1), "")</f>
        <v/>
      </c>
      <c r="D176" s="16">
        <f>COUNTIF('Team Points Summary'!H:H, 'Point Totals by Grade-Gender'!A176)</f>
        <v>1</v>
      </c>
      <c r="E176" s="16"/>
    </row>
    <row r="177" spans="1:5" ht="15" hidden="1" x14ac:dyDescent="0.25">
      <c r="A177" s="26" t="s">
        <v>374</v>
      </c>
      <c r="B177" s="16">
        <f>SUMIF('Team Points Summary'!H:H, 'Point Totals by Grade-Gender'!A177, 'Team Points Summary'!C:C)</f>
        <v>246</v>
      </c>
      <c r="C177" s="16" t="str">
        <f>IF(E$2 = D177, RANK(B177, B$141:B$163, 1), "")</f>
        <v/>
      </c>
      <c r="D177" s="16">
        <f>COUNTIF('Team Points Summary'!H:H, 'Point Totals by Grade-Gender'!A177)</f>
        <v>1</v>
      </c>
      <c r="E177" s="16"/>
    </row>
    <row r="178" spans="1:5" ht="15" hidden="1" x14ac:dyDescent="0.25">
      <c r="A178" s="26" t="s">
        <v>113</v>
      </c>
      <c r="B178" s="16">
        <f>SUMIF('Team Points Summary'!H:H, 'Point Totals by Grade-Gender'!A178, 'Team Points Summary'!C:C)</f>
        <v>250</v>
      </c>
      <c r="C178" s="16" t="str">
        <f>IF(E$2 = D178, RANK(B178, B$141:B$163, 1), "")</f>
        <v/>
      </c>
      <c r="D178" s="16">
        <f>COUNTIF('Team Points Summary'!H:H, 'Point Totals by Grade-Gender'!A178)</f>
        <v>1</v>
      </c>
      <c r="E178" s="16"/>
    </row>
    <row r="179" spans="1:5" ht="15" hidden="1" x14ac:dyDescent="0.25">
      <c r="A179" s="26" t="s">
        <v>381</v>
      </c>
      <c r="B179" s="16">
        <f>SUMIF('Team Points Summary'!H:H, 'Point Totals by Grade-Gender'!A179, 'Team Points Summary'!C:C)</f>
        <v>257</v>
      </c>
      <c r="C179" s="16" t="str">
        <f>IF(E$2 = D179, RANK(B179, B$141:B$163, 1), "")</f>
        <v/>
      </c>
      <c r="D179" s="16">
        <f>COUNTIF('Team Points Summary'!H:H, 'Point Totals by Grade-Gender'!A179)</f>
        <v>1</v>
      </c>
      <c r="E179" s="16"/>
    </row>
    <row r="180" spans="1:5" ht="15" hidden="1" x14ac:dyDescent="0.25">
      <c r="A180" s="26" t="s">
        <v>384</v>
      </c>
      <c r="B180" s="16">
        <f>SUMIF('Team Points Summary'!H:H, 'Point Totals by Grade-Gender'!A180, 'Team Points Summary'!C:C)</f>
        <v>260</v>
      </c>
      <c r="C180" s="16" t="str">
        <f>IF(E$2 = D180, RANK(B180, B$141:B$163, 1), "")</f>
        <v/>
      </c>
      <c r="D180" s="16">
        <f>COUNTIF('Team Points Summary'!H:H, 'Point Totals by Grade-Gender'!A180)</f>
        <v>1</v>
      </c>
      <c r="E180" s="16"/>
    </row>
    <row r="181" spans="1:5" ht="15" hidden="1" x14ac:dyDescent="0.25">
      <c r="A181" s="26" t="s">
        <v>364</v>
      </c>
      <c r="B181" s="16">
        <f>SUMIF('Team Points Summary'!H:H, 'Point Totals by Grade-Gender'!A181, 'Team Points Summary'!C:C)</f>
        <v>282</v>
      </c>
      <c r="C181" s="16" t="str">
        <f>IF(E$2 = D181, RANK(B181, B$141:B$163, 1), "")</f>
        <v/>
      </c>
      <c r="D181" s="16">
        <f>COUNTIF('Team Points Summary'!H:H, 'Point Totals by Grade-Gender'!A181)</f>
        <v>1</v>
      </c>
      <c r="E181" s="16"/>
    </row>
    <row r="182" spans="1:5" ht="15" hidden="1" x14ac:dyDescent="0.25">
      <c r="A182" s="26" t="s">
        <v>578</v>
      </c>
      <c r="B182" s="16">
        <f>SUMIF('Team Points Summary'!H:H, 'Point Totals by Grade-Gender'!A182, 'Team Points Summary'!C:C)</f>
        <v>290</v>
      </c>
      <c r="C182" s="16" t="str">
        <f>IF(E$2 = D182, RANK(B182, B$141:B$163, 1), "")</f>
        <v/>
      </c>
      <c r="D182" s="16">
        <f>COUNTIF('Team Points Summary'!H:H, 'Point Totals by Grade-Gender'!A182)</f>
        <v>1</v>
      </c>
      <c r="E182" s="16"/>
    </row>
    <row r="183" spans="1:5" ht="15" hidden="1" x14ac:dyDescent="0.25">
      <c r="A183" s="26" t="s">
        <v>392</v>
      </c>
      <c r="B183" s="16">
        <f>SUMIF('Team Points Summary'!H:H, 'Point Totals by Grade-Gender'!A183, 'Team Points Summary'!C:C)</f>
        <v>290</v>
      </c>
      <c r="C183" s="16" t="str">
        <f>IF(E$2 = D183, RANK(B183, B$141:B$163, 1), "")</f>
        <v/>
      </c>
      <c r="D183" s="16">
        <f>COUNTIF('Team Points Summary'!H:H, 'Point Totals by Grade-Gender'!A183)</f>
        <v>1</v>
      </c>
      <c r="E183" s="16"/>
    </row>
    <row r="184" spans="1:5" ht="15" hidden="1" x14ac:dyDescent="0.25">
      <c r="A184" s="26" t="s">
        <v>391</v>
      </c>
      <c r="B184" s="16">
        <f>SUMIF('Team Points Summary'!H:H, 'Point Totals by Grade-Gender'!A184, 'Team Points Summary'!C:C)</f>
        <v>293</v>
      </c>
      <c r="C184" s="16" t="str">
        <f>IF(E$2 = D184, RANK(B184, B$141:B$163, 1), "")</f>
        <v/>
      </c>
      <c r="D184" s="16">
        <f>COUNTIF('Team Points Summary'!H:H, 'Point Totals by Grade-Gender'!A184)</f>
        <v>1</v>
      </c>
      <c r="E184" s="16"/>
    </row>
    <row r="185" spans="1:5" ht="15" hidden="1" x14ac:dyDescent="0.25">
      <c r="A185" s="26" t="s">
        <v>383</v>
      </c>
      <c r="B185" s="16">
        <f>SUMIF('Team Points Summary'!H:H, 'Point Totals by Grade-Gender'!A185, 'Team Points Summary'!C:C)</f>
        <v>298</v>
      </c>
      <c r="C185" s="16" t="str">
        <f>IF(E$2 = D185, RANK(B185, B$141:B$163, 1), "")</f>
        <v/>
      </c>
      <c r="D185" s="16">
        <f>COUNTIF('Team Points Summary'!H:H, 'Point Totals by Grade-Gender'!A185)</f>
        <v>1</v>
      </c>
      <c r="E185" s="16"/>
    </row>
    <row r="186" spans="1:5" ht="15" hidden="1" x14ac:dyDescent="0.25">
      <c r="A186" s="26" t="s">
        <v>371</v>
      </c>
      <c r="B186" s="16">
        <f>SUMIF('Team Points Summary'!H:H, 'Point Totals by Grade-Gender'!A186, 'Team Points Summary'!C:C)</f>
        <v>307</v>
      </c>
      <c r="C186" s="16" t="str">
        <f>IF(E$2 = D186, RANK(B186, B$141:B$163, 1), "")</f>
        <v/>
      </c>
      <c r="D186" s="16">
        <f>COUNTIF('Team Points Summary'!H:H, 'Point Totals by Grade-Gender'!A186)</f>
        <v>1</v>
      </c>
      <c r="E186" s="16"/>
    </row>
    <row r="187" spans="1:5" ht="15" hidden="1" x14ac:dyDescent="0.25">
      <c r="A187" s="26" t="s">
        <v>362</v>
      </c>
      <c r="B187" s="16">
        <f>SUMIF('Team Points Summary'!H:H, 'Point Totals by Grade-Gender'!A187, 'Team Points Summary'!C:C)</f>
        <v>325</v>
      </c>
      <c r="C187" s="16" t="str">
        <f>IF(E$2 = D187, RANK(B187, B$141:B$163, 1), "")</f>
        <v/>
      </c>
      <c r="D187" s="16">
        <f>COUNTIF('Team Points Summary'!H:H, 'Point Totals by Grade-Gender'!A187)</f>
        <v>1</v>
      </c>
      <c r="E187" s="16"/>
    </row>
    <row r="188" spans="1:5" ht="15" hidden="1" x14ac:dyDescent="0.25">
      <c r="A188" s="26" t="s">
        <v>151</v>
      </c>
      <c r="B188" s="16">
        <f>SUMIF('Team Points Summary'!H:H, 'Point Totals by Grade-Gender'!A188, 'Team Points Summary'!C:C)</f>
        <v>328</v>
      </c>
      <c r="C188" s="16" t="str">
        <f>IF(E$2 = D188, RANK(B188, B$141:B$163, 1), "")</f>
        <v/>
      </c>
      <c r="D188" s="16">
        <f>COUNTIF('Team Points Summary'!H:H, 'Point Totals by Grade-Gender'!A188)</f>
        <v>1</v>
      </c>
      <c r="E188" s="16"/>
    </row>
    <row r="189" spans="1:5" ht="15" hidden="1" x14ac:dyDescent="0.25">
      <c r="A189" s="26" t="s">
        <v>201</v>
      </c>
      <c r="B189" s="16">
        <f>SUMIF('Team Points Summary'!H:H, 'Point Totals by Grade-Gender'!A189, 'Team Points Summary'!C:C)</f>
        <v>332</v>
      </c>
      <c r="C189" s="16" t="str">
        <f>IF(E$2 = D189, RANK(B189, B$141:B$163, 1), "")</f>
        <v/>
      </c>
      <c r="D189" s="16">
        <f>COUNTIF('Team Points Summary'!H:H, 'Point Totals by Grade-Gender'!A189)</f>
        <v>1</v>
      </c>
      <c r="E189" s="16"/>
    </row>
    <row r="190" spans="1:5" ht="15" hidden="1" x14ac:dyDescent="0.25">
      <c r="A190" s="26" t="s">
        <v>389</v>
      </c>
      <c r="B190" s="16">
        <f>SUMIF('Team Points Summary'!H:H, 'Point Totals by Grade-Gender'!A190, 'Team Points Summary'!C:C)</f>
        <v>332</v>
      </c>
      <c r="C190" s="16" t="str">
        <f>IF(E$2 = D190, RANK(B190, B$141:B$163, 1), "")</f>
        <v/>
      </c>
      <c r="D190" s="16">
        <f>COUNTIF('Team Points Summary'!H:H, 'Point Totals by Grade-Gender'!A190)</f>
        <v>1</v>
      </c>
      <c r="E190" s="16"/>
    </row>
    <row r="191" spans="1:5" ht="15" hidden="1" x14ac:dyDescent="0.25">
      <c r="A191" s="26" t="s">
        <v>378</v>
      </c>
      <c r="B191" s="16">
        <f>SUMIF('Team Points Summary'!H:H, 'Point Totals by Grade-Gender'!A191, 'Team Points Summary'!C:C)</f>
        <v>340</v>
      </c>
      <c r="C191" s="16" t="str">
        <f>IF(E$2 = D191, RANK(B191, B$141:B$163, 1), "")</f>
        <v/>
      </c>
      <c r="D191" s="16">
        <f>COUNTIF('Team Points Summary'!H:H, 'Point Totals by Grade-Gender'!A191)</f>
        <v>1</v>
      </c>
      <c r="E191" s="16"/>
    </row>
    <row r="192" spans="1:5" ht="15" hidden="1" x14ac:dyDescent="0.25">
      <c r="A192" s="26" t="s">
        <v>390</v>
      </c>
      <c r="B192" s="16">
        <f>SUMIF('Team Points Summary'!H:H, 'Point Totals by Grade-Gender'!A192, 'Team Points Summary'!C:C)</f>
        <v>342</v>
      </c>
      <c r="C192" s="16" t="str">
        <f>IF(E$2 = D192, RANK(B192, B$141:B$163, 1), "")</f>
        <v/>
      </c>
      <c r="D192" s="16">
        <f>COUNTIF('Team Points Summary'!H:H, 'Point Totals by Grade-Gender'!A192)</f>
        <v>1</v>
      </c>
      <c r="E192" s="16"/>
    </row>
    <row r="193" spans="1:5" ht="15" hidden="1" x14ac:dyDescent="0.25">
      <c r="A193" s="26" t="s">
        <v>376</v>
      </c>
      <c r="B193" s="16">
        <f>SUMIF('Team Points Summary'!H:H, 'Point Totals by Grade-Gender'!A193, 'Team Points Summary'!C:C)</f>
        <v>349</v>
      </c>
      <c r="C193" s="16" t="str">
        <f>IF(E$2 = D193, RANK(B193, B$141:B$163, 1), "")</f>
        <v/>
      </c>
      <c r="D193" s="16">
        <f>COUNTIF('Team Points Summary'!H:H, 'Point Totals by Grade-Gender'!A193)</f>
        <v>1</v>
      </c>
      <c r="E193" s="16"/>
    </row>
    <row r="194" spans="1:5" ht="15" hidden="1" x14ac:dyDescent="0.25">
      <c r="A194" s="26" t="s">
        <v>43</v>
      </c>
      <c r="B194" s="16">
        <f>SUMIF('Team Points Summary'!H:H, 'Point Totals by Grade-Gender'!A194, 'Team Points Summary'!C:C)</f>
        <v>354</v>
      </c>
      <c r="C194" s="16" t="str">
        <f>IF(E$2 = D194, RANK(B194, B$141:B$163, 1), "")</f>
        <v/>
      </c>
      <c r="D194" s="16">
        <f>COUNTIF('Team Points Summary'!H:H, 'Point Totals by Grade-Gender'!A194)</f>
        <v>1</v>
      </c>
      <c r="E194" s="16"/>
    </row>
    <row r="195" spans="1:5" ht="15" hidden="1" x14ac:dyDescent="0.25">
      <c r="A195" s="26" t="s">
        <v>385</v>
      </c>
      <c r="B195" s="16">
        <f>SUMIF('Team Points Summary'!H:H, 'Point Totals by Grade-Gender'!A195, 'Team Points Summary'!C:C)</f>
        <v>390</v>
      </c>
      <c r="C195" s="16" t="str">
        <f>IF(E$2 = D195, RANK(B195, B$141:B$163, 1), "")</f>
        <v/>
      </c>
      <c r="D195" s="16">
        <f>COUNTIF('Team Points Summary'!H:H, 'Point Totals by Grade-Gender'!A195)</f>
        <v>1</v>
      </c>
      <c r="E195" s="16"/>
    </row>
    <row r="196" spans="1:5" ht="15" hidden="1" x14ac:dyDescent="0.25">
      <c r="A196" s="26" t="s">
        <v>363</v>
      </c>
      <c r="B196" s="16">
        <f>SUMIF('Team Points Summary'!H:H, 'Point Totals by Grade-Gender'!A196, 'Team Points Summary'!C:C)</f>
        <v>411</v>
      </c>
      <c r="C196" s="16" t="str">
        <f>IF(E$2 = D196, RANK(B196, B$141:B$163, 1), "")</f>
        <v/>
      </c>
      <c r="D196" s="16">
        <f>COUNTIF('Team Points Summary'!H:H, 'Point Totals by Grade-Gender'!A196)</f>
        <v>1</v>
      </c>
      <c r="E196" s="16"/>
    </row>
    <row r="197" spans="1:5" ht="15" hidden="1" x14ac:dyDescent="0.25">
      <c r="A197" s="26" t="s">
        <v>366</v>
      </c>
      <c r="B197" s="16">
        <f>SUMIF('Team Points Summary'!H:H, 'Point Totals by Grade-Gender'!A197, 'Team Points Summary'!C:C)</f>
        <v>416</v>
      </c>
      <c r="C197" s="16" t="str">
        <f>IF(E$2 = D197, RANK(B197, B$141:B$163, 1), "")</f>
        <v/>
      </c>
      <c r="D197" s="16">
        <f>COUNTIF('Team Points Summary'!H:H, 'Point Totals by Grade-Gender'!A197)</f>
        <v>1</v>
      </c>
      <c r="E197" s="16"/>
    </row>
    <row r="198" spans="1:5" ht="15" hidden="1" x14ac:dyDescent="0.25">
      <c r="A198" s="26" t="s">
        <v>386</v>
      </c>
      <c r="B198" s="16">
        <f>SUMIF('Team Points Summary'!H:H, 'Point Totals by Grade-Gender'!A198, 'Team Points Summary'!C:C)</f>
        <v>462</v>
      </c>
      <c r="C198" s="16" t="str">
        <f>IF(E$2 = D198, RANK(B198, B$141:B$163, 1), "")</f>
        <v/>
      </c>
      <c r="D198" s="16">
        <f>COUNTIF('Team Points Summary'!H:H, 'Point Totals by Grade-Gender'!A198)</f>
        <v>1</v>
      </c>
      <c r="E198" s="16"/>
    </row>
    <row r="199" spans="1:5" x14ac:dyDescent="0.2">
      <c r="A199" s="15" t="s">
        <v>47</v>
      </c>
      <c r="B199" s="16"/>
      <c r="C199" s="16"/>
      <c r="D199" s="16"/>
      <c r="E199" s="16"/>
    </row>
    <row r="200" spans="1:5" x14ac:dyDescent="0.2">
      <c r="A200" s="11" t="s">
        <v>32</v>
      </c>
      <c r="B200" s="21">
        <f>SUM(B141:B198)</f>
        <v>24239</v>
      </c>
      <c r="C200" s="16"/>
      <c r="D200" s="16"/>
      <c r="E200" s="16">
        <f>SUMIF('Team Points Summary'!H:H, 'Point Totals by Grade-Gender'!A200, 'Team Points Summary'!C:C)</f>
        <v>24239</v>
      </c>
    </row>
    <row r="201" spans="1:5" x14ac:dyDescent="0.2">
      <c r="A201" s="16"/>
      <c r="B201" s="16"/>
      <c r="C201" s="16"/>
      <c r="D201" s="16"/>
      <c r="E201" s="16"/>
    </row>
    <row r="202" spans="1:5" ht="15" x14ac:dyDescent="0.25">
      <c r="A202" s="24" t="s">
        <v>100</v>
      </c>
      <c r="B202" s="16">
        <f>SUMIF('Team Points Summary'!H:H, 'Point Totals by Grade-Gender'!A202, 'Team Points Summary'!C:C)</f>
        <v>100</v>
      </c>
      <c r="C202" s="16">
        <f>IF(E$2 = D202, RANK(B202, B$202:B$225, 1), "")</f>
        <v>1</v>
      </c>
      <c r="D202" s="16">
        <f>COUNTIF('Team Points Summary'!H:H, 'Point Totals by Grade-Gender'!A202)</f>
        <v>3</v>
      </c>
      <c r="E202" s="16"/>
    </row>
    <row r="203" spans="1:5" ht="15" x14ac:dyDescent="0.25">
      <c r="A203" s="24" t="s">
        <v>490</v>
      </c>
      <c r="B203" s="16">
        <f>SUMIF('Team Points Summary'!H:H, 'Point Totals by Grade-Gender'!A203, 'Team Points Summary'!C:C)</f>
        <v>122</v>
      </c>
      <c r="C203" s="16">
        <f>IF(E$2 = D203, RANK(B203, B$202:B$225, 1), "")</f>
        <v>2</v>
      </c>
      <c r="D203" s="16">
        <f>COUNTIF('Team Points Summary'!H:H, 'Point Totals by Grade-Gender'!A203)</f>
        <v>3</v>
      </c>
      <c r="E203" s="16"/>
    </row>
    <row r="204" spans="1:5" ht="15" x14ac:dyDescent="0.25">
      <c r="A204" s="24" t="s">
        <v>477</v>
      </c>
      <c r="B204" s="16">
        <f>SUMIF('Team Points Summary'!H:H, 'Point Totals by Grade-Gender'!A204, 'Team Points Summary'!C:C)</f>
        <v>201</v>
      </c>
      <c r="C204" s="16">
        <f>IF(E$2 = D204, RANK(B204, B$202:B$225, 1), "")</f>
        <v>3</v>
      </c>
      <c r="D204" s="16">
        <f>COUNTIF('Team Points Summary'!H:H, 'Point Totals by Grade-Gender'!A204)</f>
        <v>3</v>
      </c>
      <c r="E204" s="16"/>
    </row>
    <row r="205" spans="1:5" ht="15" x14ac:dyDescent="0.25">
      <c r="A205" s="24" t="s">
        <v>498</v>
      </c>
      <c r="B205" s="16">
        <f>SUMIF('Team Points Summary'!H:H, 'Point Totals by Grade-Gender'!A205, 'Team Points Summary'!C:C)</f>
        <v>213</v>
      </c>
      <c r="C205" s="16">
        <f>IF(E$2 = D205, RANK(B205, B$202:B$225, 1), "")</f>
        <v>4</v>
      </c>
      <c r="D205" s="16">
        <f>COUNTIF('Team Points Summary'!H:H, 'Point Totals by Grade-Gender'!A205)</f>
        <v>3</v>
      </c>
      <c r="E205" s="16"/>
    </row>
    <row r="206" spans="1:5" ht="15" x14ac:dyDescent="0.25">
      <c r="A206" s="24" t="s">
        <v>20</v>
      </c>
      <c r="B206" s="16">
        <f>SUMIF('Team Points Summary'!H:H, 'Point Totals by Grade-Gender'!A206, 'Team Points Summary'!C:C)</f>
        <v>260</v>
      </c>
      <c r="C206" s="16">
        <f>IF(E$2 = D206, RANK(B206, B$202:B$225, 1), "")</f>
        <v>5</v>
      </c>
      <c r="D206" s="16">
        <f>COUNTIF('Team Points Summary'!H:H, 'Point Totals by Grade-Gender'!A206)</f>
        <v>3</v>
      </c>
      <c r="E206" s="16"/>
    </row>
    <row r="207" spans="1:5" ht="15" x14ac:dyDescent="0.25">
      <c r="A207" s="24" t="s">
        <v>21</v>
      </c>
      <c r="B207" s="16">
        <f>SUMIF('Team Points Summary'!H:H, 'Point Totals by Grade-Gender'!A207, 'Team Points Summary'!C:C)</f>
        <v>282</v>
      </c>
      <c r="C207" s="16">
        <f>IF(E$2 = D207, RANK(B207, B$202:B$225, 1), "")</f>
        <v>6</v>
      </c>
      <c r="D207" s="16">
        <f>COUNTIF('Team Points Summary'!H:H, 'Point Totals by Grade-Gender'!A207)</f>
        <v>3</v>
      </c>
      <c r="E207" s="16"/>
    </row>
    <row r="208" spans="1:5" ht="15" x14ac:dyDescent="0.25">
      <c r="A208" s="30" t="s">
        <v>482</v>
      </c>
      <c r="B208" s="16">
        <f>SUMIF('Team Points Summary'!H:H, 'Point Totals by Grade-Gender'!A208, 'Team Points Summary'!C:C)</f>
        <v>295</v>
      </c>
      <c r="C208" s="16">
        <f t="shared" ref="C208:C224" si="5">IF(E$2 = D208, RANK(B208, B$202:B$225, 1), "")</f>
        <v>7</v>
      </c>
      <c r="D208" s="16">
        <f>COUNTIF('Team Points Summary'!H:H, 'Point Totals by Grade-Gender'!A208)</f>
        <v>3</v>
      </c>
      <c r="E208" s="16"/>
    </row>
    <row r="209" spans="1:5" ht="15" x14ac:dyDescent="0.25">
      <c r="A209" s="24" t="s">
        <v>115</v>
      </c>
      <c r="B209" s="16">
        <f>SUMIF('Team Points Summary'!H:H, 'Point Totals by Grade-Gender'!A209, 'Team Points Summary'!C:C)</f>
        <v>407</v>
      </c>
      <c r="C209" s="16">
        <f t="shared" si="5"/>
        <v>8</v>
      </c>
      <c r="D209" s="16">
        <f>COUNTIF('Team Points Summary'!H:H, 'Point Totals by Grade-Gender'!A209)</f>
        <v>3</v>
      </c>
      <c r="E209" s="16"/>
    </row>
    <row r="210" spans="1:5" ht="15" x14ac:dyDescent="0.25">
      <c r="A210" s="24" t="s">
        <v>229</v>
      </c>
      <c r="B210" s="16">
        <f>SUMIF('Team Points Summary'!H:H, 'Point Totals by Grade-Gender'!A210, 'Team Points Summary'!C:C)</f>
        <v>436</v>
      </c>
      <c r="C210" s="16">
        <f t="shared" si="5"/>
        <v>9</v>
      </c>
      <c r="D210" s="16">
        <f>COUNTIF('Team Points Summary'!H:H, 'Point Totals by Grade-Gender'!A210)</f>
        <v>3</v>
      </c>
      <c r="E210" s="16"/>
    </row>
    <row r="211" spans="1:5" ht="15" x14ac:dyDescent="0.25">
      <c r="A211" s="24" t="s">
        <v>487</v>
      </c>
      <c r="B211" s="16">
        <f>SUMIF('Team Points Summary'!H:H, 'Point Totals by Grade-Gender'!A211, 'Team Points Summary'!C:C)</f>
        <v>473</v>
      </c>
      <c r="C211" s="16">
        <f t="shared" si="5"/>
        <v>10</v>
      </c>
      <c r="D211" s="16">
        <f>COUNTIF('Team Points Summary'!H:H, 'Point Totals by Grade-Gender'!A211)</f>
        <v>3</v>
      </c>
      <c r="E211" s="16"/>
    </row>
    <row r="212" spans="1:5" ht="15" x14ac:dyDescent="0.25">
      <c r="A212" s="30" t="s">
        <v>483</v>
      </c>
      <c r="B212" s="16">
        <f>SUMIF('Team Points Summary'!H:H, 'Point Totals by Grade-Gender'!A212, 'Team Points Summary'!C:C)</f>
        <v>500</v>
      </c>
      <c r="C212" s="16">
        <f t="shared" si="5"/>
        <v>11</v>
      </c>
      <c r="D212" s="16">
        <f>COUNTIF('Team Points Summary'!H:H, 'Point Totals by Grade-Gender'!A212)</f>
        <v>3</v>
      </c>
      <c r="E212" s="16"/>
    </row>
    <row r="213" spans="1:5" ht="15" x14ac:dyDescent="0.25">
      <c r="A213" s="24" t="s">
        <v>491</v>
      </c>
      <c r="B213" s="16">
        <f>SUMIF('Team Points Summary'!H:H, 'Point Totals by Grade-Gender'!A213, 'Team Points Summary'!C:C)</f>
        <v>509</v>
      </c>
      <c r="C213" s="16">
        <f t="shared" si="5"/>
        <v>12</v>
      </c>
      <c r="D213" s="16">
        <f>COUNTIF('Team Points Summary'!H:H, 'Point Totals by Grade-Gender'!A213)</f>
        <v>3</v>
      </c>
      <c r="E213" s="16"/>
    </row>
    <row r="214" spans="1:5" ht="15" x14ac:dyDescent="0.25">
      <c r="A214" s="24" t="s">
        <v>517</v>
      </c>
      <c r="B214" s="16">
        <f>SUMIF('Team Points Summary'!H:H, 'Point Totals by Grade-Gender'!A214, 'Team Points Summary'!C:C)</f>
        <v>521</v>
      </c>
      <c r="C214" s="16">
        <f t="shared" si="5"/>
        <v>13</v>
      </c>
      <c r="D214" s="16">
        <f>COUNTIF('Team Points Summary'!H:H, 'Point Totals by Grade-Gender'!A214)</f>
        <v>3</v>
      </c>
      <c r="E214" s="16"/>
    </row>
    <row r="215" spans="1:5" ht="15" x14ac:dyDescent="0.25">
      <c r="A215" s="24" t="s">
        <v>22</v>
      </c>
      <c r="B215" s="16">
        <f>SUMIF('Team Points Summary'!H:H, 'Point Totals by Grade-Gender'!A215, 'Team Points Summary'!C:C)</f>
        <v>538</v>
      </c>
      <c r="C215" s="16">
        <f t="shared" si="5"/>
        <v>14</v>
      </c>
      <c r="D215" s="16">
        <f>COUNTIF('Team Points Summary'!H:H, 'Point Totals by Grade-Gender'!A215)</f>
        <v>3</v>
      </c>
      <c r="E215" s="16"/>
    </row>
    <row r="216" spans="1:5" ht="15" x14ac:dyDescent="0.25">
      <c r="A216" s="24" t="s">
        <v>235</v>
      </c>
      <c r="B216" s="16">
        <f>SUMIF('Team Points Summary'!H:H, 'Point Totals by Grade-Gender'!A216, 'Team Points Summary'!C:C)</f>
        <v>647</v>
      </c>
      <c r="C216" s="16">
        <f t="shared" si="5"/>
        <v>15</v>
      </c>
      <c r="D216" s="16">
        <f>COUNTIF('Team Points Summary'!H:H, 'Point Totals by Grade-Gender'!A216)</f>
        <v>3</v>
      </c>
      <c r="E216" s="16"/>
    </row>
    <row r="217" spans="1:5" ht="15" x14ac:dyDescent="0.25">
      <c r="A217" s="24" t="s">
        <v>224</v>
      </c>
      <c r="B217" s="16">
        <f>SUMIF('Team Points Summary'!H:H, 'Point Totals by Grade-Gender'!A217, 'Team Points Summary'!C:C)</f>
        <v>711</v>
      </c>
      <c r="C217" s="16">
        <f t="shared" si="5"/>
        <v>16</v>
      </c>
      <c r="D217" s="16">
        <f>COUNTIF('Team Points Summary'!H:H, 'Point Totals by Grade-Gender'!A217)</f>
        <v>3</v>
      </c>
      <c r="E217" s="16"/>
    </row>
    <row r="218" spans="1:5" ht="15" x14ac:dyDescent="0.25">
      <c r="A218" s="24" t="s">
        <v>116</v>
      </c>
      <c r="B218" s="16">
        <f>SUMIF('Team Points Summary'!H:H, 'Point Totals by Grade-Gender'!A218, 'Team Points Summary'!C:C)</f>
        <v>735</v>
      </c>
      <c r="C218" s="16">
        <f t="shared" si="5"/>
        <v>17</v>
      </c>
      <c r="D218" s="16">
        <f>COUNTIF('Team Points Summary'!H:H, 'Point Totals by Grade-Gender'!A218)</f>
        <v>3</v>
      </c>
      <c r="E218" s="16"/>
    </row>
    <row r="219" spans="1:5" ht="15" x14ac:dyDescent="0.25">
      <c r="A219" s="24" t="s">
        <v>231</v>
      </c>
      <c r="B219" s="16">
        <f>SUMIF('Team Points Summary'!H:H, 'Point Totals by Grade-Gender'!A219, 'Team Points Summary'!C:C)</f>
        <v>754</v>
      </c>
      <c r="C219" s="16">
        <f t="shared" si="5"/>
        <v>18</v>
      </c>
      <c r="D219" s="16">
        <f>COUNTIF('Team Points Summary'!H:H, 'Point Totals by Grade-Gender'!A219)</f>
        <v>3</v>
      </c>
      <c r="E219" s="16"/>
    </row>
    <row r="220" spans="1:5" ht="15" x14ac:dyDescent="0.25">
      <c r="A220" s="30" t="s">
        <v>484</v>
      </c>
      <c r="B220" s="16">
        <f>SUMIF('Team Points Summary'!H:H, 'Point Totals by Grade-Gender'!A220, 'Team Points Summary'!C:C)</f>
        <v>757</v>
      </c>
      <c r="C220" s="16">
        <f t="shared" si="5"/>
        <v>19</v>
      </c>
      <c r="D220" s="16">
        <f>COUNTIF('Team Points Summary'!H:H, 'Point Totals by Grade-Gender'!A220)</f>
        <v>3</v>
      </c>
      <c r="E220" s="16"/>
    </row>
    <row r="221" spans="1:5" ht="15" x14ac:dyDescent="0.25">
      <c r="A221" s="24" t="s">
        <v>492</v>
      </c>
      <c r="B221" s="16">
        <f>SUMIF('Team Points Summary'!H:H, 'Point Totals by Grade-Gender'!A221, 'Team Points Summary'!C:C)</f>
        <v>763</v>
      </c>
      <c r="C221" s="16">
        <f t="shared" si="5"/>
        <v>20</v>
      </c>
      <c r="D221" s="16">
        <f>COUNTIF('Team Points Summary'!H:H, 'Point Totals by Grade-Gender'!A221)</f>
        <v>3</v>
      </c>
      <c r="E221" s="16"/>
    </row>
    <row r="222" spans="1:5" ht="15" x14ac:dyDescent="0.25">
      <c r="A222" s="24" t="s">
        <v>488</v>
      </c>
      <c r="B222" s="16">
        <f>SUMIF('Team Points Summary'!H:H, 'Point Totals by Grade-Gender'!A222, 'Team Points Summary'!C:C)</f>
        <v>845</v>
      </c>
      <c r="C222" s="16">
        <f t="shared" si="5"/>
        <v>21</v>
      </c>
      <c r="D222" s="16">
        <f>COUNTIF('Team Points Summary'!H:H, 'Point Totals by Grade-Gender'!A222)</f>
        <v>3</v>
      </c>
      <c r="E222" s="16"/>
    </row>
    <row r="223" spans="1:5" ht="15" x14ac:dyDescent="0.25">
      <c r="A223" s="24" t="s">
        <v>478</v>
      </c>
      <c r="B223" s="16">
        <f>SUMIF('Team Points Summary'!H:H, 'Point Totals by Grade-Gender'!A223, 'Team Points Summary'!C:C)</f>
        <v>925</v>
      </c>
      <c r="C223" s="16">
        <f t="shared" si="5"/>
        <v>22</v>
      </c>
      <c r="D223" s="16">
        <f>COUNTIF('Team Points Summary'!H:H, 'Point Totals by Grade-Gender'!A223)</f>
        <v>3</v>
      </c>
      <c r="E223" s="16"/>
    </row>
    <row r="224" spans="1:5" ht="15" x14ac:dyDescent="0.25">
      <c r="A224" s="30" t="s">
        <v>485</v>
      </c>
      <c r="B224" s="16">
        <f>SUMIF('Team Points Summary'!H:H, 'Point Totals by Grade-Gender'!A224, 'Team Points Summary'!C:C)</f>
        <v>1043</v>
      </c>
      <c r="C224" s="16">
        <f t="shared" si="5"/>
        <v>23</v>
      </c>
      <c r="D224" s="16">
        <f>COUNTIF('Team Points Summary'!H:H, 'Point Totals by Grade-Gender'!A224)</f>
        <v>3</v>
      </c>
      <c r="E224" s="16"/>
    </row>
    <row r="225" spans="1:5" ht="15" x14ac:dyDescent="0.25">
      <c r="A225" s="24" t="s">
        <v>503</v>
      </c>
      <c r="B225" s="16">
        <f>SUMIF('Team Points Summary'!H:H, 'Point Totals by Grade-Gender'!A225, 'Team Points Summary'!C:C)</f>
        <v>1189</v>
      </c>
      <c r="C225" s="16">
        <f>IF(E$2 = D225, RANK(B225, B$202:B$225, 1), "")</f>
        <v>24</v>
      </c>
      <c r="D225" s="16">
        <f>COUNTIF('Team Points Summary'!H:H, 'Point Totals by Grade-Gender'!A225)</f>
        <v>3</v>
      </c>
      <c r="E225" s="16"/>
    </row>
    <row r="226" spans="1:5" ht="15" x14ac:dyDescent="0.25">
      <c r="A226" s="24" t="s">
        <v>480</v>
      </c>
      <c r="B226" s="16">
        <f>SUMIF('Team Points Summary'!H:H, 'Point Totals by Grade-Gender'!A226, 'Team Points Summary'!C:C)</f>
        <v>98</v>
      </c>
      <c r="C226" s="16" t="str">
        <f>IF(E$2 = D226, RANK(B226, B$202:B$225, 1), "")</f>
        <v/>
      </c>
      <c r="D226" s="16">
        <f>COUNTIF('Team Points Summary'!H:H, 'Point Totals by Grade-Gender'!A226)</f>
        <v>2</v>
      </c>
      <c r="E226" s="16"/>
    </row>
    <row r="227" spans="1:5" ht="15" x14ac:dyDescent="0.25">
      <c r="A227" s="24" t="s">
        <v>504</v>
      </c>
      <c r="B227" s="16">
        <f>SUMIF('Team Points Summary'!H:H, 'Point Totals by Grade-Gender'!A227, 'Team Points Summary'!C:C)</f>
        <v>166</v>
      </c>
      <c r="C227" s="16" t="str">
        <f>IF(E$2 = D227, RANK(B227, B$202:B$225, 1), "")</f>
        <v/>
      </c>
      <c r="D227" s="16">
        <f>COUNTIF('Team Points Summary'!H:H, 'Point Totals by Grade-Gender'!A227)</f>
        <v>2</v>
      </c>
      <c r="E227" s="16"/>
    </row>
    <row r="228" spans="1:5" ht="15" x14ac:dyDescent="0.25">
      <c r="A228" s="24" t="s">
        <v>499</v>
      </c>
      <c r="B228" s="16">
        <f>SUMIF('Team Points Summary'!H:H, 'Point Totals by Grade-Gender'!A228, 'Team Points Summary'!C:C)</f>
        <v>177</v>
      </c>
      <c r="C228" s="16" t="str">
        <f>IF(E$2 = D228, RANK(B228, B$202:B$225, 1), "")</f>
        <v/>
      </c>
      <c r="D228" s="16">
        <f>COUNTIF('Team Points Summary'!H:H, 'Point Totals by Grade-Gender'!A228)</f>
        <v>2</v>
      </c>
      <c r="E228" s="16"/>
    </row>
    <row r="229" spans="1:5" ht="15" x14ac:dyDescent="0.25">
      <c r="A229" s="24" t="s">
        <v>153</v>
      </c>
      <c r="B229" s="16">
        <f>SUMIF('Team Points Summary'!H:H, 'Point Totals by Grade-Gender'!A229, 'Team Points Summary'!C:C)</f>
        <v>245</v>
      </c>
      <c r="C229" s="16" t="str">
        <f>IF(E$2 = D229, RANK(B229, B$202:B$225, 1), "")</f>
        <v/>
      </c>
      <c r="D229" s="16">
        <f>COUNTIF('Team Points Summary'!H:H, 'Point Totals by Grade-Gender'!A229)</f>
        <v>2</v>
      </c>
      <c r="E229" s="16"/>
    </row>
    <row r="230" spans="1:5" ht="15" x14ac:dyDescent="0.25">
      <c r="A230" s="24" t="s">
        <v>223</v>
      </c>
      <c r="B230" s="16">
        <f>SUMIF('Team Points Summary'!H:H, 'Point Totals by Grade-Gender'!A230, 'Team Points Summary'!C:C)</f>
        <v>254</v>
      </c>
      <c r="C230" s="16" t="str">
        <f>IF(E$2 = D230, RANK(B230, B$202:B$225, 1), "")</f>
        <v/>
      </c>
      <c r="D230" s="16">
        <f>COUNTIF('Team Points Summary'!H:H, 'Point Totals by Grade-Gender'!A230)</f>
        <v>2</v>
      </c>
      <c r="E230" s="16"/>
    </row>
    <row r="231" spans="1:5" ht="15" x14ac:dyDescent="0.25">
      <c r="A231" s="24" t="s">
        <v>500</v>
      </c>
      <c r="B231" s="16">
        <f>SUMIF('Team Points Summary'!H:H, 'Point Totals by Grade-Gender'!A231, 'Team Points Summary'!C:C)</f>
        <v>385</v>
      </c>
      <c r="C231" s="16" t="str">
        <f>IF(E$2 = D231, RANK(B231, B$202:B$225, 1), "")</f>
        <v/>
      </c>
      <c r="D231" s="16">
        <f>COUNTIF('Team Points Summary'!H:H, 'Point Totals by Grade-Gender'!A231)</f>
        <v>2</v>
      </c>
      <c r="E231" s="16"/>
    </row>
    <row r="232" spans="1:5" ht="15" x14ac:dyDescent="0.25">
      <c r="A232" s="24" t="s">
        <v>234</v>
      </c>
      <c r="B232" s="16">
        <f>SUMIF('Team Points Summary'!H:H, 'Point Totals by Grade-Gender'!A232, 'Team Points Summary'!C:C)</f>
        <v>476</v>
      </c>
      <c r="C232" s="16" t="str">
        <f>IF(E$2 = D232, RANK(B232, B$202:B$225, 1), "")</f>
        <v/>
      </c>
      <c r="D232" s="16">
        <f>COUNTIF('Team Points Summary'!H:H, 'Point Totals by Grade-Gender'!A232)</f>
        <v>2</v>
      </c>
      <c r="E232" s="16"/>
    </row>
    <row r="233" spans="1:5" ht="15" x14ac:dyDescent="0.25">
      <c r="A233" s="24" t="s">
        <v>152</v>
      </c>
      <c r="B233" s="16">
        <f>SUMIF('Team Points Summary'!H:H, 'Point Totals by Grade-Gender'!A233, 'Team Points Summary'!C:C)</f>
        <v>506</v>
      </c>
      <c r="C233" s="16" t="str">
        <f>IF(E$2 = D233, RANK(B233, B$202:B$225, 1), "")</f>
        <v/>
      </c>
      <c r="D233" s="16">
        <f>COUNTIF('Team Points Summary'!H:H, 'Point Totals by Grade-Gender'!A233)</f>
        <v>2</v>
      </c>
      <c r="E233" s="16"/>
    </row>
    <row r="234" spans="1:5" ht="15" x14ac:dyDescent="0.25">
      <c r="A234" s="24" t="s">
        <v>236</v>
      </c>
      <c r="B234" s="16">
        <f>SUMIF('Team Points Summary'!H:H, 'Point Totals by Grade-Gender'!A234, 'Team Points Summary'!C:C)</f>
        <v>564</v>
      </c>
      <c r="C234" s="16" t="str">
        <f>IF(E$2 = D234, RANK(B234, B$202:B$225, 1), "")</f>
        <v/>
      </c>
      <c r="D234" s="16">
        <f>COUNTIF('Team Points Summary'!H:H, 'Point Totals by Grade-Gender'!A234)</f>
        <v>2</v>
      </c>
      <c r="E234" s="16"/>
    </row>
    <row r="235" spans="1:5" ht="15" x14ac:dyDescent="0.25">
      <c r="A235" s="24" t="s">
        <v>493</v>
      </c>
      <c r="B235" s="16">
        <f>SUMIF('Team Points Summary'!H:H, 'Point Totals by Grade-Gender'!A235, 'Team Points Summary'!C:C)</f>
        <v>721</v>
      </c>
      <c r="C235" s="16" t="str">
        <f>IF(E$2 = D235, RANK(B235, B$202:B$225, 1), "")</f>
        <v/>
      </c>
      <c r="D235" s="16">
        <f>COUNTIF('Team Points Summary'!H:H, 'Point Totals by Grade-Gender'!A235)</f>
        <v>2</v>
      </c>
      <c r="E235" s="16"/>
    </row>
    <row r="236" spans="1:5" ht="15" x14ac:dyDescent="0.25">
      <c r="A236" s="54" t="s">
        <v>486</v>
      </c>
      <c r="B236" s="16">
        <f>SUMIF('Team Points Summary'!H:H, 'Point Totals by Grade-Gender'!A236, 'Team Points Summary'!C:C)</f>
        <v>803</v>
      </c>
      <c r="C236" s="16" t="str">
        <f>IF(E$2 = D236, RANK(B236, B$202:B$225, 1), "")</f>
        <v/>
      </c>
      <c r="D236" s="16">
        <f>COUNTIF('Team Points Summary'!H:H, 'Point Totals by Grade-Gender'!A236)</f>
        <v>2</v>
      </c>
      <c r="E236" s="16"/>
    </row>
    <row r="237" spans="1:5" ht="15" x14ac:dyDescent="0.25">
      <c r="A237" s="24" t="s">
        <v>225</v>
      </c>
      <c r="B237" s="16">
        <f>SUMIF('Team Points Summary'!H:H, 'Point Totals by Grade-Gender'!A237, 'Team Points Summary'!C:C)</f>
        <v>879</v>
      </c>
      <c r="C237" s="16" t="str">
        <f>IF(E$2 = D237, RANK(B237, B$202:B$225, 1), "")</f>
        <v/>
      </c>
      <c r="D237" s="16">
        <f>COUNTIF('Team Points Summary'!H:H, 'Point Totals by Grade-Gender'!A237)</f>
        <v>2</v>
      </c>
      <c r="E237" s="16"/>
    </row>
    <row r="238" spans="1:5" ht="15" x14ac:dyDescent="0.25">
      <c r="A238" s="24" t="s">
        <v>511</v>
      </c>
      <c r="B238" s="16">
        <f>SUMIF('Team Points Summary'!H:H, 'Point Totals by Grade-Gender'!A238, 'Team Points Summary'!C:C)</f>
        <v>885</v>
      </c>
      <c r="C238" s="16" t="str">
        <f>IF(E$2 = D238, RANK(B238, B$202:B$225, 1), "")</f>
        <v/>
      </c>
      <c r="D238" s="16">
        <f>COUNTIF('Team Points Summary'!H:H, 'Point Totals by Grade-Gender'!A238)</f>
        <v>2</v>
      </c>
      <c r="E238" s="16"/>
    </row>
    <row r="239" spans="1:5" ht="15" x14ac:dyDescent="0.25">
      <c r="A239" s="24" t="s">
        <v>501</v>
      </c>
      <c r="B239" s="16">
        <f>SUMIF('Team Points Summary'!H:H, 'Point Totals by Grade-Gender'!A239, 'Team Points Summary'!C:C)</f>
        <v>890</v>
      </c>
      <c r="C239" s="16" t="str">
        <f>IF(E$2 = D239, RANK(B239, B$202:B$225, 1), "")</f>
        <v/>
      </c>
      <c r="D239" s="16">
        <f>COUNTIF('Team Points Summary'!H:H, 'Point Totals by Grade-Gender'!A239)</f>
        <v>2</v>
      </c>
      <c r="E239" s="16"/>
    </row>
    <row r="240" spans="1:5" ht="15" x14ac:dyDescent="0.25">
      <c r="A240" s="24" t="s">
        <v>512</v>
      </c>
      <c r="B240" s="16">
        <f>SUMIF('Team Points Summary'!H:H, 'Point Totals by Grade-Gender'!A240, 'Team Points Summary'!C:C)</f>
        <v>111</v>
      </c>
      <c r="C240" s="16" t="str">
        <f>IF(E$2 = D240, RANK(B240, B$202:B$225, 1), "")</f>
        <v/>
      </c>
      <c r="D240" s="16">
        <f>COUNTIF('Team Points Summary'!H:H, 'Point Totals by Grade-Gender'!A240)</f>
        <v>1</v>
      </c>
      <c r="E240" s="16"/>
    </row>
    <row r="241" spans="1:5" ht="15" x14ac:dyDescent="0.25">
      <c r="A241" s="24" t="s">
        <v>505</v>
      </c>
      <c r="B241" s="16">
        <f>SUMIF('Team Points Summary'!H:H, 'Point Totals by Grade-Gender'!A241, 'Team Points Summary'!C:C)</f>
        <v>146</v>
      </c>
      <c r="C241" s="16" t="str">
        <f>IF(E$2 = D241, RANK(B241, B$202:B$225, 1), "")</f>
        <v/>
      </c>
      <c r="D241" s="16">
        <f>COUNTIF('Team Points Summary'!H:H, 'Point Totals by Grade-Gender'!A241)</f>
        <v>1</v>
      </c>
      <c r="E241" s="16"/>
    </row>
    <row r="242" spans="1:5" ht="15" x14ac:dyDescent="0.25">
      <c r="A242" s="24" t="s">
        <v>481</v>
      </c>
      <c r="B242" s="16">
        <f>SUMIF('Team Points Summary'!H:H, 'Point Totals by Grade-Gender'!A242, 'Team Points Summary'!C:C)</f>
        <v>177</v>
      </c>
      <c r="C242" s="16" t="str">
        <f>IF(E$2 = D242, RANK(B242, B$202:B$225, 1), "")</f>
        <v/>
      </c>
      <c r="D242" s="16">
        <f>COUNTIF('Team Points Summary'!H:H, 'Point Totals by Grade-Gender'!A242)</f>
        <v>1</v>
      </c>
      <c r="E242" s="16"/>
    </row>
    <row r="243" spans="1:5" ht="15" x14ac:dyDescent="0.25">
      <c r="A243" s="24" t="s">
        <v>476</v>
      </c>
      <c r="B243" s="16">
        <f>SUMIF('Team Points Summary'!H:H, 'Point Totals by Grade-Gender'!A243, 'Team Points Summary'!C:C)</f>
        <v>191</v>
      </c>
      <c r="C243" s="16" t="str">
        <f>IF(E$2 = D243, RANK(B243, B$202:B$225, 1), "")</f>
        <v/>
      </c>
      <c r="D243" s="16">
        <f>COUNTIF('Team Points Summary'!H:H, 'Point Totals by Grade-Gender'!A243)</f>
        <v>1</v>
      </c>
      <c r="E243" s="16"/>
    </row>
    <row r="244" spans="1:5" ht="15" x14ac:dyDescent="0.25">
      <c r="A244" s="24" t="s">
        <v>479</v>
      </c>
      <c r="B244" s="16">
        <f>SUMIF('Team Points Summary'!H:H, 'Point Totals by Grade-Gender'!A244, 'Team Points Summary'!C:C)</f>
        <v>225</v>
      </c>
      <c r="C244" s="16" t="str">
        <f>IF(E$2 = D244, RANK(B244, B$202:B$225, 1), "")</f>
        <v/>
      </c>
      <c r="D244" s="16">
        <f>COUNTIF('Team Points Summary'!H:H, 'Point Totals by Grade-Gender'!A244)</f>
        <v>1</v>
      </c>
      <c r="E244" s="16"/>
    </row>
    <row r="245" spans="1:5" ht="15" x14ac:dyDescent="0.25">
      <c r="A245" s="24" t="s">
        <v>496</v>
      </c>
      <c r="B245" s="16">
        <f>SUMIF('Team Points Summary'!H:H, 'Point Totals by Grade-Gender'!A245, 'Team Points Summary'!C:C)</f>
        <v>252</v>
      </c>
      <c r="C245" s="16" t="str">
        <f>IF(E$2 = D245, RANK(B245, B$202:B$225, 1), "")</f>
        <v/>
      </c>
      <c r="D245" s="16">
        <f>COUNTIF('Team Points Summary'!H:H, 'Point Totals by Grade-Gender'!A245)</f>
        <v>1</v>
      </c>
      <c r="E245" s="16"/>
    </row>
    <row r="246" spans="1:5" ht="15" x14ac:dyDescent="0.25">
      <c r="A246" s="24" t="s">
        <v>513</v>
      </c>
      <c r="B246" s="16">
        <f>SUMIF('Team Points Summary'!H:H, 'Point Totals by Grade-Gender'!A246, 'Team Points Summary'!C:C)</f>
        <v>254</v>
      </c>
      <c r="C246" s="16" t="str">
        <f>IF(E$2 = D246, RANK(B246, B$202:B$225, 1), "")</f>
        <v/>
      </c>
      <c r="D246" s="16">
        <f>COUNTIF('Team Points Summary'!H:H, 'Point Totals by Grade-Gender'!A246)</f>
        <v>1</v>
      </c>
      <c r="E246" s="16"/>
    </row>
    <row r="247" spans="1:5" ht="15" x14ac:dyDescent="0.25">
      <c r="A247" s="24" t="s">
        <v>506</v>
      </c>
      <c r="B247" s="16">
        <f>SUMIF('Team Points Summary'!H:H, 'Point Totals by Grade-Gender'!A247, 'Team Points Summary'!C:C)</f>
        <v>257</v>
      </c>
      <c r="C247" s="16" t="str">
        <f>IF(E$2 = D247, RANK(B247, B$202:B$225, 1), "")</f>
        <v/>
      </c>
      <c r="D247" s="16">
        <f>COUNTIF('Team Points Summary'!H:H, 'Point Totals by Grade-Gender'!A247)</f>
        <v>1</v>
      </c>
      <c r="E247" s="16"/>
    </row>
    <row r="248" spans="1:5" ht="15" x14ac:dyDescent="0.25">
      <c r="A248" s="24" t="s">
        <v>494</v>
      </c>
      <c r="B248" s="16">
        <f>SUMIF('Team Points Summary'!H:H, 'Point Totals by Grade-Gender'!A248, 'Team Points Summary'!C:C)</f>
        <v>277</v>
      </c>
      <c r="C248" s="16" t="str">
        <f>IF(E$2 = D248, RANK(B248, B$202:B$225, 1), "")</f>
        <v/>
      </c>
      <c r="D248" s="16">
        <f>COUNTIF('Team Points Summary'!H:H, 'Point Totals by Grade-Gender'!A248)</f>
        <v>1</v>
      </c>
      <c r="E248" s="16"/>
    </row>
    <row r="249" spans="1:5" ht="15" x14ac:dyDescent="0.25">
      <c r="A249" s="24" t="s">
        <v>227</v>
      </c>
      <c r="B249" s="16">
        <f>SUMIF('Team Points Summary'!H:H, 'Point Totals by Grade-Gender'!A249, 'Team Points Summary'!C:C)</f>
        <v>299</v>
      </c>
      <c r="C249" s="16" t="str">
        <f>IF(E$2 = D249, RANK(B249, B$202:B$225, 1), "")</f>
        <v/>
      </c>
      <c r="D249" s="16">
        <f>COUNTIF('Team Points Summary'!H:H, 'Point Totals by Grade-Gender'!A249)</f>
        <v>1</v>
      </c>
      <c r="E249" s="16"/>
    </row>
    <row r="250" spans="1:5" ht="15" x14ac:dyDescent="0.25">
      <c r="A250" s="24" t="s">
        <v>232</v>
      </c>
      <c r="B250" s="16">
        <f>SUMIF('Team Points Summary'!H:H, 'Point Totals by Grade-Gender'!A250, 'Team Points Summary'!C:C)</f>
        <v>307</v>
      </c>
      <c r="C250" s="16" t="str">
        <f>IF(E$2 = D250, RANK(B250, B$202:B$225, 1), "")</f>
        <v/>
      </c>
      <c r="D250" s="16">
        <f>COUNTIF('Team Points Summary'!H:H, 'Point Totals by Grade-Gender'!A250)</f>
        <v>1</v>
      </c>
      <c r="E250" s="16"/>
    </row>
    <row r="251" spans="1:5" ht="15" x14ac:dyDescent="0.25">
      <c r="A251" s="24" t="s">
        <v>507</v>
      </c>
      <c r="B251" s="16">
        <f>SUMIF('Team Points Summary'!H:H, 'Point Totals by Grade-Gender'!A251, 'Team Points Summary'!C:C)</f>
        <v>318</v>
      </c>
      <c r="C251" s="16" t="str">
        <f>IF(E$2 = D251, RANK(B251, B$202:B$225, 1), "")</f>
        <v/>
      </c>
      <c r="D251" s="16">
        <f>COUNTIF('Team Points Summary'!H:H, 'Point Totals by Grade-Gender'!A251)</f>
        <v>1</v>
      </c>
      <c r="E251" s="16"/>
    </row>
    <row r="252" spans="1:5" ht="15" x14ac:dyDescent="0.25">
      <c r="A252" s="24" t="s">
        <v>514</v>
      </c>
      <c r="B252" s="16">
        <f>SUMIF('Team Points Summary'!H:H, 'Point Totals by Grade-Gender'!A252, 'Team Points Summary'!C:C)</f>
        <v>328</v>
      </c>
      <c r="C252" s="16" t="str">
        <f>IF(E$2 = D252, RANK(B252, B$202:B$225, 1), "")</f>
        <v/>
      </c>
      <c r="D252" s="16">
        <f>COUNTIF('Team Points Summary'!H:H, 'Point Totals by Grade-Gender'!A252)</f>
        <v>1</v>
      </c>
      <c r="E252" s="16"/>
    </row>
    <row r="253" spans="1:5" ht="15" x14ac:dyDescent="0.25">
      <c r="A253" s="24" t="s">
        <v>495</v>
      </c>
      <c r="B253" s="16">
        <f>SUMIF('Team Points Summary'!H:H, 'Point Totals by Grade-Gender'!A253, 'Team Points Summary'!C:C)</f>
        <v>345</v>
      </c>
      <c r="C253" s="16" t="str">
        <f>IF(E$2 = D253, RANK(B253, B$202:B$225, 1), "")</f>
        <v/>
      </c>
      <c r="D253" s="16">
        <f>COUNTIF('Team Points Summary'!H:H, 'Point Totals by Grade-Gender'!A253)</f>
        <v>1</v>
      </c>
      <c r="E253" s="16"/>
    </row>
    <row r="254" spans="1:5" ht="15" x14ac:dyDescent="0.25">
      <c r="A254" s="24" t="s">
        <v>508</v>
      </c>
      <c r="B254" s="16">
        <f>SUMIF('Team Points Summary'!H:H, 'Point Totals by Grade-Gender'!A254, 'Team Points Summary'!C:C)</f>
        <v>356</v>
      </c>
      <c r="C254" s="16" t="str">
        <f>IF(E$2 = D254, RANK(B254, B$202:B$225, 1), "")</f>
        <v/>
      </c>
      <c r="D254" s="16">
        <f>COUNTIF('Team Points Summary'!H:H, 'Point Totals by Grade-Gender'!A254)</f>
        <v>1</v>
      </c>
      <c r="E254" s="16"/>
    </row>
    <row r="255" spans="1:5" ht="15" x14ac:dyDescent="0.25">
      <c r="A255" s="24" t="s">
        <v>489</v>
      </c>
      <c r="B255" s="16">
        <f>SUMIF('Team Points Summary'!H:H, 'Point Totals by Grade-Gender'!A255, 'Team Points Summary'!C:C)</f>
        <v>379</v>
      </c>
      <c r="C255" s="16" t="str">
        <f>IF(E$2 = D255, RANK(B255, B$202:B$225, 1), "")</f>
        <v/>
      </c>
      <c r="D255" s="16">
        <f>COUNTIF('Team Points Summary'!H:H, 'Point Totals by Grade-Gender'!A255)</f>
        <v>1</v>
      </c>
      <c r="E255" s="16"/>
    </row>
    <row r="256" spans="1:5" ht="15" x14ac:dyDescent="0.25">
      <c r="A256" s="24" t="s">
        <v>230</v>
      </c>
      <c r="B256" s="16">
        <f>SUMIF('Team Points Summary'!H:H, 'Point Totals by Grade-Gender'!A256, 'Team Points Summary'!C:C)</f>
        <v>407</v>
      </c>
      <c r="C256" s="16" t="str">
        <f>IF(E$2 = D256, RANK(B256, B$202:B$225, 1), "")</f>
        <v/>
      </c>
      <c r="D256" s="16">
        <f>COUNTIF('Team Points Summary'!H:H, 'Point Totals by Grade-Gender'!A256)</f>
        <v>1</v>
      </c>
      <c r="E256" s="16"/>
    </row>
    <row r="257" spans="1:5" ht="15" x14ac:dyDescent="0.25">
      <c r="A257" s="24" t="s">
        <v>228</v>
      </c>
      <c r="B257" s="16">
        <f>SUMIF('Team Points Summary'!H:H, 'Point Totals by Grade-Gender'!A257, 'Team Points Summary'!C:C)</f>
        <v>413</v>
      </c>
      <c r="C257" s="16" t="str">
        <f>IF(E$2 = D257, RANK(B257, B$202:B$225, 1), "")</f>
        <v/>
      </c>
      <c r="D257" s="16">
        <f>COUNTIF('Team Points Summary'!H:H, 'Point Totals by Grade-Gender'!A257)</f>
        <v>1</v>
      </c>
      <c r="E257" s="16"/>
    </row>
    <row r="258" spans="1:5" ht="15" x14ac:dyDescent="0.25">
      <c r="A258" s="24" t="s">
        <v>133</v>
      </c>
      <c r="B258" s="16">
        <f>SUMIF('Team Points Summary'!H:H, 'Point Totals by Grade-Gender'!A258, 'Team Points Summary'!C:C)</f>
        <v>423</v>
      </c>
      <c r="C258" s="16" t="str">
        <f>IF(E$2 = D258, RANK(B258, B$202:B$225, 1), "")</f>
        <v/>
      </c>
      <c r="D258" s="16">
        <f>COUNTIF('Team Points Summary'!H:H, 'Point Totals by Grade-Gender'!A258)</f>
        <v>1</v>
      </c>
      <c r="E258" s="16"/>
    </row>
    <row r="259" spans="1:5" ht="15" x14ac:dyDescent="0.25">
      <c r="A259" s="24" t="s">
        <v>516</v>
      </c>
      <c r="B259" s="16">
        <f>SUMIF('Team Points Summary'!H:H, 'Point Totals by Grade-Gender'!A259, 'Team Points Summary'!C:C)</f>
        <v>426</v>
      </c>
      <c r="C259" s="16" t="str">
        <f>IF(E$2 = D259, RANK(B259, B$202:B$225, 1), "")</f>
        <v/>
      </c>
      <c r="D259" s="16">
        <f>COUNTIF('Team Points Summary'!H:H, 'Point Totals by Grade-Gender'!A259)</f>
        <v>1</v>
      </c>
      <c r="E259" s="16"/>
    </row>
    <row r="260" spans="1:5" ht="15" x14ac:dyDescent="0.25">
      <c r="A260" s="24" t="s">
        <v>497</v>
      </c>
      <c r="B260" s="16">
        <f>SUMIF('Team Points Summary'!H:H, 'Point Totals by Grade-Gender'!A260, 'Team Points Summary'!C:C)</f>
        <v>435</v>
      </c>
      <c r="C260" s="16" t="str">
        <f>IF(E$2 = D260, RANK(B260, B$202:B$225, 1), "")</f>
        <v/>
      </c>
      <c r="D260" s="16">
        <f>COUNTIF('Team Points Summary'!H:H, 'Point Totals by Grade-Gender'!A260)</f>
        <v>1</v>
      </c>
      <c r="E260" s="16"/>
    </row>
    <row r="261" spans="1:5" ht="15" x14ac:dyDescent="0.25">
      <c r="A261" s="24" t="s">
        <v>509</v>
      </c>
      <c r="B261" s="16">
        <f>SUMIF('Team Points Summary'!H:H, 'Point Totals by Grade-Gender'!A261, 'Team Points Summary'!C:C)</f>
        <v>435</v>
      </c>
      <c r="C261" s="16" t="str">
        <f>IF(E$2 = D261, RANK(B261, B$202:B$225, 1), "")</f>
        <v/>
      </c>
      <c r="D261" s="16">
        <f>COUNTIF('Team Points Summary'!H:H, 'Point Totals by Grade-Gender'!A261)</f>
        <v>1</v>
      </c>
      <c r="E261" s="16"/>
    </row>
    <row r="262" spans="1:5" ht="15" x14ac:dyDescent="0.25">
      <c r="A262" s="24" t="s">
        <v>233</v>
      </c>
      <c r="B262" s="16">
        <f>SUMIF('Team Points Summary'!H:H, 'Point Totals by Grade-Gender'!A262, 'Team Points Summary'!C:C)</f>
        <v>474</v>
      </c>
      <c r="C262" s="16" t="str">
        <f>IF(E$2 = D262, RANK(B262, B$202:B$225, 1), "")</f>
        <v/>
      </c>
      <c r="D262" s="16">
        <f>COUNTIF('Team Points Summary'!H:H, 'Point Totals by Grade-Gender'!A262)</f>
        <v>1</v>
      </c>
      <c r="E262" s="16"/>
    </row>
    <row r="263" spans="1:5" ht="15" x14ac:dyDescent="0.25">
      <c r="A263" s="24" t="s">
        <v>515</v>
      </c>
      <c r="B263" s="16">
        <f>SUMIF('Team Points Summary'!H:H, 'Point Totals by Grade-Gender'!A263, 'Team Points Summary'!C:C)</f>
        <v>516</v>
      </c>
      <c r="C263" s="16" t="str">
        <f>IF(E$2 = D263, RANK(B263, B$202:B$225, 1), "")</f>
        <v/>
      </c>
      <c r="D263" s="16">
        <f>COUNTIF('Team Points Summary'!H:H, 'Point Totals by Grade-Gender'!A263)</f>
        <v>1</v>
      </c>
      <c r="E263" s="16"/>
    </row>
    <row r="264" spans="1:5" ht="15" x14ac:dyDescent="0.25">
      <c r="A264" s="24" t="s">
        <v>510</v>
      </c>
      <c r="B264" s="16">
        <f>SUMIF('Team Points Summary'!H:H, 'Point Totals by Grade-Gender'!A264, 'Team Points Summary'!C:C)</f>
        <v>521</v>
      </c>
      <c r="C264" s="16" t="str">
        <f>IF(E$2 = D264, RANK(B264, B$202:B$225, 1), "")</f>
        <v/>
      </c>
      <c r="D264" s="16">
        <f>COUNTIF('Team Points Summary'!H:H, 'Point Totals by Grade-Gender'!A264)</f>
        <v>1</v>
      </c>
      <c r="E264" s="16"/>
    </row>
    <row r="265" spans="1:5" ht="15" x14ac:dyDescent="0.25">
      <c r="A265" s="24" t="s">
        <v>502</v>
      </c>
      <c r="B265" s="16">
        <f>SUMIF('Team Points Summary'!H:H, 'Point Totals by Grade-Gender'!A265, 'Team Points Summary'!C:C)</f>
        <v>524</v>
      </c>
      <c r="C265" s="16" t="str">
        <f>IF(E$2 = D265, RANK(B265, B$202:B$225, 1), "")</f>
        <v/>
      </c>
      <c r="D265" s="16">
        <f>COUNTIF('Team Points Summary'!H:H, 'Point Totals by Grade-Gender'!A265)</f>
        <v>1</v>
      </c>
      <c r="E265" s="16"/>
    </row>
    <row r="266" spans="1:5" ht="15" x14ac:dyDescent="0.25">
      <c r="A266" s="24" t="s">
        <v>226</v>
      </c>
      <c r="B266" s="16">
        <f>SUMIF('Team Points Summary'!H:H, 'Point Totals by Grade-Gender'!A266, 'Team Points Summary'!C:C)</f>
        <v>530</v>
      </c>
      <c r="C266" s="16" t="str">
        <f>IF(E$2 = D266, RANK(B266, B$202:B$225, 1), "")</f>
        <v/>
      </c>
      <c r="D266" s="16">
        <f>COUNTIF('Team Points Summary'!H:H, 'Point Totals by Grade-Gender'!A266)</f>
        <v>1</v>
      </c>
      <c r="E266" s="16"/>
    </row>
    <row r="267" spans="1:5" x14ac:dyDescent="0.2">
      <c r="A267" s="15" t="s">
        <v>47</v>
      </c>
      <c r="B267" s="16"/>
      <c r="C267" s="16"/>
      <c r="D267" s="16"/>
      <c r="E267" s="16"/>
    </row>
    <row r="268" spans="1:5" x14ac:dyDescent="0.2">
      <c r="A268" s="11" t="s">
        <v>33</v>
      </c>
      <c r="B268" s="21">
        <f>SUM(B202:B266)</f>
        <v>29601</v>
      </c>
      <c r="C268" s="16"/>
      <c r="D268" s="16"/>
      <c r="E268" s="16">
        <f>SUMIF('Team Points Summary'!H:H, 'Point Totals by Grade-Gender'!A268, 'Team Points Summary'!C:C)</f>
        <v>29601</v>
      </c>
    </row>
    <row r="269" spans="1:5" x14ac:dyDescent="0.2">
      <c r="A269" s="16"/>
      <c r="B269" s="16"/>
      <c r="C269" s="16"/>
      <c r="D269" s="16"/>
      <c r="E269" s="16"/>
    </row>
    <row r="270" spans="1:5" ht="15" x14ac:dyDescent="0.25">
      <c r="A270" s="28" t="s">
        <v>119</v>
      </c>
      <c r="B270" s="16">
        <f>SUMIF('Team Points Summary'!H:H, 'Point Totals by Grade-Gender'!A270, 'Team Points Summary'!C:C)</f>
        <v>125</v>
      </c>
      <c r="C270" s="16">
        <f>IF(E$2 = D270, RANK(B270, B$270:B$294, 1), "")</f>
        <v>1</v>
      </c>
      <c r="D270" s="16">
        <f>COUNTIF('Team Points Summary'!H:H, 'Point Totals by Grade-Gender'!A270)</f>
        <v>3</v>
      </c>
      <c r="E270" s="16"/>
    </row>
    <row r="271" spans="1:5" ht="15" x14ac:dyDescent="0.25">
      <c r="A271" s="28" t="s">
        <v>132</v>
      </c>
      <c r="B271" s="16">
        <f>SUMIF('Team Points Summary'!H:H, 'Point Totals by Grade-Gender'!A271, 'Team Points Summary'!C:C)</f>
        <v>205</v>
      </c>
      <c r="C271" s="16">
        <f>IF(E$2 = D271, RANK(B271, B$270:B$294, 1), "")</f>
        <v>2</v>
      </c>
      <c r="D271" s="16">
        <f>COUNTIF('Team Points Summary'!H:H, 'Point Totals by Grade-Gender'!A271)</f>
        <v>3</v>
      </c>
      <c r="E271" s="16"/>
    </row>
    <row r="272" spans="1:5" ht="15" x14ac:dyDescent="0.25">
      <c r="A272" s="28" t="s">
        <v>48</v>
      </c>
      <c r="B272" s="16">
        <f>SUMIF('Team Points Summary'!H:H, 'Point Totals by Grade-Gender'!A272, 'Team Points Summary'!C:C)</f>
        <v>214</v>
      </c>
      <c r="C272" s="16">
        <f>IF(E$2 = D272, RANK(B272, B$270:B$294, 1), "")</f>
        <v>3</v>
      </c>
      <c r="D272" s="16">
        <f>COUNTIF('Team Points Summary'!H:H, 'Point Totals by Grade-Gender'!A272)</f>
        <v>3</v>
      </c>
      <c r="E272" s="16"/>
    </row>
    <row r="273" spans="1:5" ht="15" x14ac:dyDescent="0.25">
      <c r="A273" s="28" t="s">
        <v>154</v>
      </c>
      <c r="B273" s="16">
        <f>SUMIF('Team Points Summary'!H:H, 'Point Totals by Grade-Gender'!A273, 'Team Points Summary'!C:C)</f>
        <v>231</v>
      </c>
      <c r="C273" s="16">
        <f>IF(E$2 = D273, RANK(B273, B$270:B$294, 1), "")</f>
        <v>4</v>
      </c>
      <c r="D273" s="16">
        <f>COUNTIF('Team Points Summary'!H:H, 'Point Totals by Grade-Gender'!A273)</f>
        <v>3</v>
      </c>
      <c r="E273" s="16"/>
    </row>
    <row r="274" spans="1:5" ht="15" x14ac:dyDescent="0.25">
      <c r="A274" s="28" t="s">
        <v>111</v>
      </c>
      <c r="B274" s="16">
        <f>SUMIF('Team Points Summary'!H:H, 'Point Totals by Grade-Gender'!A274, 'Team Points Summary'!C:C)</f>
        <v>244</v>
      </c>
      <c r="C274" s="16">
        <f>IF(E$2 = D274, RANK(B274, B$270:B$294, 1), "")</f>
        <v>5</v>
      </c>
      <c r="D274" s="16">
        <f>COUNTIF('Team Points Summary'!H:H, 'Point Totals by Grade-Gender'!A274)</f>
        <v>3</v>
      </c>
      <c r="E274" s="16"/>
    </row>
    <row r="275" spans="1:5" ht="15" x14ac:dyDescent="0.25">
      <c r="A275" s="28" t="s">
        <v>131</v>
      </c>
      <c r="B275" s="16">
        <f>SUMIF('Team Points Summary'!H:H, 'Point Totals by Grade-Gender'!A275, 'Team Points Summary'!C:C)</f>
        <v>272</v>
      </c>
      <c r="C275" s="16">
        <f>IF(E$2 = D275, RANK(B275, B$270:B$294, 1), "")</f>
        <v>6</v>
      </c>
      <c r="D275" s="16">
        <f>COUNTIF('Team Points Summary'!H:H, 'Point Totals by Grade-Gender'!A275)</f>
        <v>3</v>
      </c>
      <c r="E275" s="16"/>
    </row>
    <row r="276" spans="1:5" ht="15" x14ac:dyDescent="0.25">
      <c r="A276" s="28" t="s">
        <v>463</v>
      </c>
      <c r="B276" s="16">
        <f>SUMIF('Team Points Summary'!H:H, 'Point Totals by Grade-Gender'!A276, 'Team Points Summary'!C:C)</f>
        <v>279</v>
      </c>
      <c r="C276" s="16">
        <f>IF(E$2 = D276, RANK(B276, B$270:B$294, 1), "")</f>
        <v>7</v>
      </c>
      <c r="D276" s="16">
        <f>COUNTIF('Team Points Summary'!H:H, 'Point Totals by Grade-Gender'!A276)</f>
        <v>3</v>
      </c>
      <c r="E276" s="16"/>
    </row>
    <row r="277" spans="1:5" ht="15" x14ac:dyDescent="0.25">
      <c r="A277" s="28" t="s">
        <v>44</v>
      </c>
      <c r="B277" s="16">
        <f>SUMIF('Team Points Summary'!H:H, 'Point Totals by Grade-Gender'!A277, 'Team Points Summary'!C:C)</f>
        <v>318</v>
      </c>
      <c r="C277" s="16">
        <f>IF(E$2 = D277, RANK(B277, B$270:B$294, 1), "")</f>
        <v>8</v>
      </c>
      <c r="D277" s="16">
        <f>COUNTIF('Team Points Summary'!H:H, 'Point Totals by Grade-Gender'!A277)</f>
        <v>3</v>
      </c>
      <c r="E277" s="16"/>
    </row>
    <row r="278" spans="1:5" ht="15" x14ac:dyDescent="0.25">
      <c r="A278" s="28" t="s">
        <v>117</v>
      </c>
      <c r="B278" s="16">
        <f>SUMIF('Team Points Summary'!H:H, 'Point Totals by Grade-Gender'!A278, 'Team Points Summary'!C:C)</f>
        <v>345</v>
      </c>
      <c r="C278" s="16">
        <f>IF(E$2 = D278, RANK(B278, B$270:B$294, 1), "")</f>
        <v>9</v>
      </c>
      <c r="D278" s="16">
        <f>COUNTIF('Team Points Summary'!H:H, 'Point Totals by Grade-Gender'!A278)</f>
        <v>3</v>
      </c>
      <c r="E278" s="16"/>
    </row>
    <row r="279" spans="1:5" ht="15" x14ac:dyDescent="0.25">
      <c r="A279" s="28" t="s">
        <v>218</v>
      </c>
      <c r="B279" s="16">
        <f>SUMIF('Team Points Summary'!H:H, 'Point Totals by Grade-Gender'!A279, 'Team Points Summary'!C:C)</f>
        <v>385</v>
      </c>
      <c r="C279" s="16">
        <f>IF(E$2 = D279, RANK(B279, B$270:B$294, 1), "")</f>
        <v>10</v>
      </c>
      <c r="D279" s="16">
        <f>COUNTIF('Team Points Summary'!H:H, 'Point Totals by Grade-Gender'!A279)</f>
        <v>3</v>
      </c>
      <c r="E279" s="16"/>
    </row>
    <row r="280" spans="1:5" ht="15" hidden="1" x14ac:dyDescent="0.25">
      <c r="A280" s="28" t="s">
        <v>49</v>
      </c>
      <c r="B280" s="16">
        <f>SUMIF('Team Points Summary'!H:H, 'Point Totals by Grade-Gender'!A280, 'Team Points Summary'!C:C)</f>
        <v>401</v>
      </c>
      <c r="C280" s="16">
        <f>IF(E$2 = D280, RANK(B280, B$270:B$294, 1), "")</f>
        <v>11</v>
      </c>
      <c r="D280" s="16">
        <f>COUNTIF('Team Points Summary'!H:H, 'Point Totals by Grade-Gender'!A280)</f>
        <v>3</v>
      </c>
      <c r="E280" s="16"/>
    </row>
    <row r="281" spans="1:5" ht="15" hidden="1" x14ac:dyDescent="0.25">
      <c r="A281" s="28" t="s">
        <v>467</v>
      </c>
      <c r="B281" s="16">
        <f>SUMIF('Team Points Summary'!H:H, 'Point Totals by Grade-Gender'!A281, 'Team Points Summary'!C:C)</f>
        <v>455</v>
      </c>
      <c r="C281" s="16">
        <f>IF(E$2 = D281, RANK(B281, B$270:B$294, 1), "")</f>
        <v>12</v>
      </c>
      <c r="D281" s="16">
        <f>COUNTIF('Team Points Summary'!H:H, 'Point Totals by Grade-Gender'!A281)</f>
        <v>3</v>
      </c>
      <c r="E281" s="16"/>
    </row>
    <row r="282" spans="1:5" ht="15" hidden="1" x14ac:dyDescent="0.25">
      <c r="A282" s="28" t="s">
        <v>443</v>
      </c>
      <c r="B282" s="16">
        <f>SUMIF('Team Points Summary'!H:H, 'Point Totals by Grade-Gender'!A282, 'Team Points Summary'!C:C)</f>
        <v>485</v>
      </c>
      <c r="C282" s="16">
        <f>IF(E$2 = D282, RANK(B282, B$270:B$294, 1), "")</f>
        <v>13</v>
      </c>
      <c r="D282" s="16">
        <f>COUNTIF('Team Points Summary'!H:H, 'Point Totals by Grade-Gender'!A282)</f>
        <v>3</v>
      </c>
      <c r="E282" s="16"/>
    </row>
    <row r="283" spans="1:5" ht="15" hidden="1" x14ac:dyDescent="0.25">
      <c r="A283" s="28" t="s">
        <v>473</v>
      </c>
      <c r="B283" s="16">
        <f>SUMIF('Team Points Summary'!H:H, 'Point Totals by Grade-Gender'!A283, 'Team Points Summary'!C:C)</f>
        <v>505</v>
      </c>
      <c r="C283" s="16">
        <f>IF(E$2 = D283, RANK(B283, B$270:B$294, 1), "")</f>
        <v>14</v>
      </c>
      <c r="D283" s="16">
        <f>COUNTIF('Team Points Summary'!H:H, 'Point Totals by Grade-Gender'!A283)</f>
        <v>3</v>
      </c>
      <c r="E283" s="16"/>
    </row>
    <row r="284" spans="1:5" ht="15" hidden="1" x14ac:dyDescent="0.25">
      <c r="A284" s="30" t="s">
        <v>446</v>
      </c>
      <c r="B284" s="16">
        <f>SUMIF('Team Points Summary'!H:H, 'Point Totals by Grade-Gender'!A284, 'Team Points Summary'!C:C)</f>
        <v>513</v>
      </c>
      <c r="C284" s="16">
        <f>IF(E$2 = D284, RANK(B284, B$270:B$294, 1), "")</f>
        <v>15</v>
      </c>
      <c r="D284" s="16">
        <f>COUNTIF('Team Points Summary'!H:H, 'Point Totals by Grade-Gender'!A284)</f>
        <v>3</v>
      </c>
      <c r="E284" s="16"/>
    </row>
    <row r="285" spans="1:5" ht="15" hidden="1" x14ac:dyDescent="0.25">
      <c r="A285" s="28" t="s">
        <v>458</v>
      </c>
      <c r="B285" s="16">
        <f>SUMIF('Team Points Summary'!H:H, 'Point Totals by Grade-Gender'!A285, 'Team Points Summary'!C:C)</f>
        <v>550</v>
      </c>
      <c r="C285" s="16">
        <f>IF(E$2 = D285, RANK(B285, B$270:B$294, 1), "")</f>
        <v>16</v>
      </c>
      <c r="D285" s="16">
        <f>COUNTIF('Team Points Summary'!H:H, 'Point Totals by Grade-Gender'!A285)</f>
        <v>3</v>
      </c>
      <c r="E285" s="16"/>
    </row>
    <row r="286" spans="1:5" ht="15" hidden="1" x14ac:dyDescent="0.25">
      <c r="A286" s="28" t="s">
        <v>448</v>
      </c>
      <c r="B286" s="16">
        <f>SUMIF('Team Points Summary'!H:H, 'Point Totals by Grade-Gender'!A286, 'Team Points Summary'!C:C)</f>
        <v>551</v>
      </c>
      <c r="C286" s="16">
        <f>IF(E$2 = D286, RANK(B286, B$270:B$294, 1), "")</f>
        <v>17</v>
      </c>
      <c r="D286" s="16">
        <f>COUNTIF('Team Points Summary'!H:H, 'Point Totals by Grade-Gender'!A286)</f>
        <v>3</v>
      </c>
      <c r="E286" s="16"/>
    </row>
    <row r="287" spans="1:5" ht="15" hidden="1" x14ac:dyDescent="0.25">
      <c r="A287" s="28" t="s">
        <v>19</v>
      </c>
      <c r="B287" s="16">
        <f>SUMIF('Team Points Summary'!H:H, 'Point Totals by Grade-Gender'!A287, 'Team Points Summary'!C:C)</f>
        <v>565</v>
      </c>
      <c r="C287" s="16">
        <f>IF(E$2 = D287, RANK(B287, B$270:B$294, 1), "")</f>
        <v>18</v>
      </c>
      <c r="D287" s="16">
        <f>COUNTIF('Team Points Summary'!H:H, 'Point Totals by Grade-Gender'!A287)</f>
        <v>3</v>
      </c>
      <c r="E287" s="16"/>
    </row>
    <row r="288" spans="1:5" ht="15" hidden="1" x14ac:dyDescent="0.25">
      <c r="A288" s="28" t="s">
        <v>118</v>
      </c>
      <c r="B288" s="16">
        <f>SUMIF('Team Points Summary'!H:H, 'Point Totals by Grade-Gender'!A288, 'Team Points Summary'!C:C)</f>
        <v>624</v>
      </c>
      <c r="C288" s="16">
        <f>IF(E$2 = D288, RANK(B288, B$270:B$294, 1), "")</f>
        <v>19</v>
      </c>
      <c r="D288" s="16">
        <f>COUNTIF('Team Points Summary'!H:H, 'Point Totals by Grade-Gender'!A288)</f>
        <v>3</v>
      </c>
      <c r="E288" s="16"/>
    </row>
    <row r="289" spans="1:5" ht="15" hidden="1" x14ac:dyDescent="0.25">
      <c r="A289" s="28" t="s">
        <v>470</v>
      </c>
      <c r="B289" s="16">
        <f>SUMIF('Team Points Summary'!H:H, 'Point Totals by Grade-Gender'!A289, 'Team Points Summary'!C:C)</f>
        <v>697</v>
      </c>
      <c r="C289" s="16">
        <f>IF(E$2 = D289, RANK(B289, B$270:B$294, 1), "")</f>
        <v>20</v>
      </c>
      <c r="D289" s="16">
        <f>COUNTIF('Team Points Summary'!H:H, 'Point Totals by Grade-Gender'!A289)</f>
        <v>3</v>
      </c>
      <c r="E289" s="16"/>
    </row>
    <row r="290" spans="1:5" ht="15" hidden="1" x14ac:dyDescent="0.25">
      <c r="A290" s="28" t="s">
        <v>474</v>
      </c>
      <c r="B290" s="16">
        <f>SUMIF('Team Points Summary'!H:H, 'Point Totals by Grade-Gender'!A290, 'Team Points Summary'!C:C)</f>
        <v>787</v>
      </c>
      <c r="C290" s="16">
        <f>IF(E$2 = D290, RANK(B290, B$270:B$294, 1), "")</f>
        <v>21</v>
      </c>
      <c r="D290" s="16">
        <f>COUNTIF('Team Points Summary'!H:H, 'Point Totals by Grade-Gender'!A290)</f>
        <v>3</v>
      </c>
      <c r="E290" s="16"/>
    </row>
    <row r="291" spans="1:5" ht="15" hidden="1" x14ac:dyDescent="0.25">
      <c r="A291" s="28" t="s">
        <v>454</v>
      </c>
      <c r="B291" s="16">
        <f>SUMIF('Team Points Summary'!H:H, 'Point Totals by Grade-Gender'!A291, 'Team Points Summary'!C:C)</f>
        <v>832</v>
      </c>
      <c r="C291" s="16">
        <f>IF(E$2 = D291, RANK(B291, B$270:B$294, 1), "")</f>
        <v>22</v>
      </c>
      <c r="D291" s="16">
        <f>COUNTIF('Team Points Summary'!H:H, 'Point Totals by Grade-Gender'!A291)</f>
        <v>3</v>
      </c>
      <c r="E291" s="16"/>
    </row>
    <row r="292" spans="1:5" ht="15" hidden="1" x14ac:dyDescent="0.25">
      <c r="A292" s="28" t="s">
        <v>449</v>
      </c>
      <c r="B292" s="16">
        <f>SUMIF('Team Points Summary'!H:H, 'Point Totals by Grade-Gender'!A292, 'Team Points Summary'!C:C)</f>
        <v>913</v>
      </c>
      <c r="C292" s="16">
        <f>IF(E$2 = D292, RANK(B292, B$270:B$294, 1), "")</f>
        <v>23</v>
      </c>
      <c r="D292" s="16">
        <f>COUNTIF('Team Points Summary'!H:H, 'Point Totals by Grade-Gender'!A292)</f>
        <v>3</v>
      </c>
      <c r="E292" s="16"/>
    </row>
    <row r="293" spans="1:5" ht="15" hidden="1" x14ac:dyDescent="0.25">
      <c r="A293" s="28" t="s">
        <v>130</v>
      </c>
      <c r="B293" s="16">
        <f>SUMIF('Team Points Summary'!H:H, 'Point Totals by Grade-Gender'!A293, 'Team Points Summary'!C:C)</f>
        <v>937</v>
      </c>
      <c r="C293" s="16">
        <f>IF(E$2 = D293, RANK(B293, B$270:B$294, 1), "")</f>
        <v>24</v>
      </c>
      <c r="D293" s="16">
        <f>COUNTIF('Team Points Summary'!H:H, 'Point Totals by Grade-Gender'!A293)</f>
        <v>3</v>
      </c>
      <c r="E293" s="16"/>
    </row>
    <row r="294" spans="1:5" ht="15" hidden="1" x14ac:dyDescent="0.25">
      <c r="A294" s="28" t="s">
        <v>475</v>
      </c>
      <c r="B294" s="16">
        <f>SUMIF('Team Points Summary'!H:H, 'Point Totals by Grade-Gender'!A294, 'Team Points Summary'!C:C)</f>
        <v>1125</v>
      </c>
      <c r="C294" s="16">
        <f>IF(E$2 = D294, RANK(B294, B$270:B$294, 1), "")</f>
        <v>25</v>
      </c>
      <c r="D294" s="16">
        <f>COUNTIF('Team Points Summary'!H:H, 'Point Totals by Grade-Gender'!A294)</f>
        <v>3</v>
      </c>
      <c r="E294" s="16"/>
    </row>
    <row r="295" spans="1:5" ht="15" hidden="1" x14ac:dyDescent="0.25">
      <c r="A295" s="28" t="s">
        <v>461</v>
      </c>
      <c r="B295" s="16">
        <f>SUMIF('Team Points Summary'!H:H, 'Point Totals by Grade-Gender'!A295, 'Team Points Summary'!C:C)</f>
        <v>181</v>
      </c>
      <c r="C295" s="16" t="str">
        <f>IF(E$2 = D295, RANK(B295, B$270:B$294, 1), "")</f>
        <v/>
      </c>
      <c r="D295" s="16">
        <f>COUNTIF('Team Points Summary'!H:H, 'Point Totals by Grade-Gender'!A295)</f>
        <v>2</v>
      </c>
      <c r="E295" s="16"/>
    </row>
    <row r="296" spans="1:5" ht="15" hidden="1" x14ac:dyDescent="0.25">
      <c r="A296" s="28" t="s">
        <v>468</v>
      </c>
      <c r="B296" s="16">
        <f>SUMIF('Team Points Summary'!H:H, 'Point Totals by Grade-Gender'!A296, 'Team Points Summary'!C:C)</f>
        <v>299</v>
      </c>
      <c r="C296" s="16" t="str">
        <f>IF(E$2 = D296, RANK(B296, B$270:B$294, 1), "")</f>
        <v/>
      </c>
      <c r="D296" s="16">
        <f>COUNTIF('Team Points Summary'!H:H, 'Point Totals by Grade-Gender'!A296)</f>
        <v>2</v>
      </c>
      <c r="E296" s="16"/>
    </row>
    <row r="297" spans="1:5" ht="15" hidden="1" x14ac:dyDescent="0.25">
      <c r="A297" s="28" t="s">
        <v>459</v>
      </c>
      <c r="B297" s="16">
        <f>SUMIF('Team Points Summary'!H:H, 'Point Totals by Grade-Gender'!A297, 'Team Points Summary'!C:C)</f>
        <v>466</v>
      </c>
      <c r="C297" s="16" t="str">
        <f>IF(E$2 = D297, RANK(B297, B$270:B$294, 1), "")</f>
        <v/>
      </c>
      <c r="D297" s="16">
        <f>COUNTIF('Team Points Summary'!H:H, 'Point Totals by Grade-Gender'!A297)</f>
        <v>2</v>
      </c>
      <c r="E297" s="16"/>
    </row>
    <row r="298" spans="1:5" ht="15" hidden="1" x14ac:dyDescent="0.25">
      <c r="A298" s="28" t="s">
        <v>460</v>
      </c>
      <c r="B298" s="16">
        <f>SUMIF('Team Points Summary'!H:H, 'Point Totals by Grade-Gender'!A298, 'Team Points Summary'!C:C)</f>
        <v>634</v>
      </c>
      <c r="C298" s="16" t="str">
        <f>IF(E$2 = D298, RANK(B298, B$270:B$294, 1), "")</f>
        <v/>
      </c>
      <c r="D298" s="16">
        <f>COUNTIF('Team Points Summary'!H:H, 'Point Totals by Grade-Gender'!A298)</f>
        <v>2</v>
      </c>
      <c r="E298" s="16"/>
    </row>
    <row r="299" spans="1:5" ht="15" hidden="1" x14ac:dyDescent="0.25">
      <c r="A299" s="54" t="s">
        <v>447</v>
      </c>
      <c r="B299" s="16">
        <f>SUMIF('Team Points Summary'!H:H, 'Point Totals by Grade-Gender'!A299, 'Team Points Summary'!C:C)</f>
        <v>716</v>
      </c>
      <c r="C299" s="16" t="str">
        <f>IF(E$2 = D299, RANK(B299, B$270:B$294, 1), "")</f>
        <v/>
      </c>
      <c r="D299" s="16">
        <f>COUNTIF('Team Points Summary'!H:H, 'Point Totals by Grade-Gender'!A299)</f>
        <v>2</v>
      </c>
      <c r="E299" s="16"/>
    </row>
    <row r="300" spans="1:5" ht="15" hidden="1" x14ac:dyDescent="0.25">
      <c r="A300" s="28" t="s">
        <v>471</v>
      </c>
      <c r="B300" s="16">
        <f>SUMIF('Team Points Summary'!H:H, 'Point Totals by Grade-Gender'!A300, 'Team Points Summary'!C:C)</f>
        <v>840</v>
      </c>
      <c r="C300" s="16" t="str">
        <f>IF(E$2 = D300, RANK(B300, B$270:B$294, 1), "")</f>
        <v/>
      </c>
      <c r="D300" s="16">
        <f>COUNTIF('Team Points Summary'!H:H, 'Point Totals by Grade-Gender'!A300)</f>
        <v>2</v>
      </c>
      <c r="E300" s="16"/>
    </row>
    <row r="301" spans="1:5" ht="15" hidden="1" x14ac:dyDescent="0.25">
      <c r="A301" s="28" t="s">
        <v>155</v>
      </c>
      <c r="B301" s="16">
        <f>SUMIF('Team Points Summary'!H:H, 'Point Totals by Grade-Gender'!A301, 'Team Points Summary'!C:C)</f>
        <v>133</v>
      </c>
      <c r="C301" s="16" t="str">
        <f>IF(E$2 = D301, RANK(B301, B$270:B$294, 1), "")</f>
        <v/>
      </c>
      <c r="D301" s="16">
        <f>COUNTIF('Team Points Summary'!H:H, 'Point Totals by Grade-Gender'!A301)</f>
        <v>1</v>
      </c>
      <c r="E301" s="16"/>
    </row>
    <row r="302" spans="1:5" ht="15" hidden="1" x14ac:dyDescent="0.25">
      <c r="A302" s="28" t="s">
        <v>464</v>
      </c>
      <c r="B302" s="16">
        <f>SUMIF('Team Points Summary'!H:H, 'Point Totals by Grade-Gender'!A302, 'Team Points Summary'!C:C)</f>
        <v>162</v>
      </c>
      <c r="C302" s="16" t="str">
        <f>IF(E$2 = D302, RANK(B302, B$270:B$294, 1), "")</f>
        <v/>
      </c>
      <c r="D302" s="16">
        <f>COUNTIF('Team Points Summary'!H:H, 'Point Totals by Grade-Gender'!A302)</f>
        <v>1</v>
      </c>
      <c r="E302" s="16"/>
    </row>
    <row r="303" spans="1:5" ht="15" hidden="1" x14ac:dyDescent="0.25">
      <c r="A303" s="28" t="s">
        <v>462</v>
      </c>
      <c r="B303" s="16">
        <f>SUMIF('Team Points Summary'!H:H, 'Point Totals by Grade-Gender'!A303, 'Team Points Summary'!C:C)</f>
        <v>178</v>
      </c>
      <c r="C303" s="16" t="str">
        <f>IF(E$2 = D303, RANK(B303, B$270:B$294, 1), "")</f>
        <v/>
      </c>
      <c r="D303" s="16">
        <f>COUNTIF('Team Points Summary'!H:H, 'Point Totals by Grade-Gender'!A303)</f>
        <v>1</v>
      </c>
      <c r="E303" s="16"/>
    </row>
    <row r="304" spans="1:5" ht="15" hidden="1" x14ac:dyDescent="0.25">
      <c r="A304" s="28" t="s">
        <v>452</v>
      </c>
      <c r="B304" s="16">
        <f>SUMIF('Team Points Summary'!H:H, 'Point Totals by Grade-Gender'!A304, 'Team Points Summary'!C:C)</f>
        <v>188</v>
      </c>
      <c r="C304" s="16" t="str">
        <f>IF(E$2 = D304, RANK(B304, B$270:B$294, 1), "")</f>
        <v/>
      </c>
      <c r="D304" s="16">
        <f>COUNTIF('Team Points Summary'!H:H, 'Point Totals by Grade-Gender'!A304)</f>
        <v>1</v>
      </c>
      <c r="E304" s="16"/>
    </row>
    <row r="305" spans="1:5" ht="15" hidden="1" x14ac:dyDescent="0.25">
      <c r="A305" s="28" t="s">
        <v>445</v>
      </c>
      <c r="B305" s="16">
        <f>SUMIF('Team Points Summary'!H:H, 'Point Totals by Grade-Gender'!A305, 'Team Points Summary'!C:C)</f>
        <v>203</v>
      </c>
      <c r="C305" s="16" t="str">
        <f>IF(E$2 = D305, RANK(B305, B$270:B$294, 1), "")</f>
        <v/>
      </c>
      <c r="D305" s="16">
        <f>COUNTIF('Team Points Summary'!H:H, 'Point Totals by Grade-Gender'!A305)</f>
        <v>1</v>
      </c>
      <c r="E305" s="16"/>
    </row>
    <row r="306" spans="1:5" ht="15" hidden="1" x14ac:dyDescent="0.25">
      <c r="A306" s="28" t="s">
        <v>219</v>
      </c>
      <c r="B306" s="16">
        <f>SUMIF('Team Points Summary'!H:H, 'Point Totals by Grade-Gender'!A306, 'Team Points Summary'!C:C)</f>
        <v>205</v>
      </c>
      <c r="C306" s="16" t="str">
        <f>IF(E$2 = D306, RANK(B306, B$270:B$294, 1), "")</f>
        <v/>
      </c>
      <c r="D306" s="16">
        <f>COUNTIF('Team Points Summary'!H:H, 'Point Totals by Grade-Gender'!A306)</f>
        <v>1</v>
      </c>
      <c r="E306" s="16"/>
    </row>
    <row r="307" spans="1:5" ht="15" hidden="1" x14ac:dyDescent="0.25">
      <c r="A307" s="28" t="s">
        <v>220</v>
      </c>
      <c r="B307" s="16">
        <f>SUMIF('Team Points Summary'!H:H, 'Point Totals by Grade-Gender'!A307, 'Team Points Summary'!C:C)</f>
        <v>206</v>
      </c>
      <c r="C307" s="16" t="str">
        <f>IF(E$2 = D307, RANK(B307, B$270:B$294, 1), "")</f>
        <v/>
      </c>
      <c r="D307" s="16">
        <f>COUNTIF('Team Points Summary'!H:H, 'Point Totals by Grade-Gender'!A307)</f>
        <v>1</v>
      </c>
      <c r="E307" s="16"/>
    </row>
    <row r="308" spans="1:5" ht="15" hidden="1" x14ac:dyDescent="0.25">
      <c r="A308" s="28" t="s">
        <v>455</v>
      </c>
      <c r="B308" s="16">
        <f>SUMIF('Team Points Summary'!H:H, 'Point Totals by Grade-Gender'!A308, 'Team Points Summary'!C:C)</f>
        <v>233</v>
      </c>
      <c r="C308" s="16" t="str">
        <f>IF(E$2 = D308, RANK(B308, B$270:B$294, 1), "")</f>
        <v/>
      </c>
      <c r="D308" s="16">
        <f>COUNTIF('Team Points Summary'!H:H, 'Point Totals by Grade-Gender'!A308)</f>
        <v>1</v>
      </c>
      <c r="E308" s="16"/>
    </row>
    <row r="309" spans="1:5" ht="15" hidden="1" x14ac:dyDescent="0.25">
      <c r="A309" s="28" t="s">
        <v>156</v>
      </c>
      <c r="B309" s="16">
        <f>SUMIF('Team Points Summary'!H:H, 'Point Totals by Grade-Gender'!A309, 'Team Points Summary'!C:C)</f>
        <v>248</v>
      </c>
      <c r="C309" s="16" t="str">
        <f>IF(E$2 = D309, RANK(B309, B$270:B$294, 1), "")</f>
        <v/>
      </c>
      <c r="D309" s="16">
        <f>COUNTIF('Team Points Summary'!H:H, 'Point Totals by Grade-Gender'!A309)</f>
        <v>1</v>
      </c>
      <c r="E309" s="16"/>
    </row>
    <row r="310" spans="1:5" ht="15" hidden="1" x14ac:dyDescent="0.25">
      <c r="A310" s="28" t="s">
        <v>216</v>
      </c>
      <c r="B310" s="16">
        <f>SUMIF('Team Points Summary'!H:H, 'Point Totals by Grade-Gender'!A310, 'Team Points Summary'!C:C)</f>
        <v>256</v>
      </c>
      <c r="C310" s="16" t="str">
        <f>IF(E$2 = D310, RANK(B310, B$270:B$294, 1), "")</f>
        <v/>
      </c>
      <c r="D310" s="16">
        <f>COUNTIF('Team Points Summary'!H:H, 'Point Totals by Grade-Gender'!A310)</f>
        <v>1</v>
      </c>
      <c r="E310" s="16"/>
    </row>
    <row r="311" spans="1:5" ht="15" hidden="1" x14ac:dyDescent="0.25">
      <c r="A311" s="28" t="s">
        <v>441</v>
      </c>
      <c r="B311" s="16">
        <f>SUMIF('Team Points Summary'!H:H, 'Point Totals by Grade-Gender'!A311, 'Team Points Summary'!C:C)</f>
        <v>307</v>
      </c>
      <c r="C311" s="16" t="str">
        <f>IF(E$2 = D311, RANK(B311, B$270:B$294, 1), "")</f>
        <v/>
      </c>
      <c r="D311" s="16">
        <f>COUNTIF('Team Points Summary'!H:H, 'Point Totals by Grade-Gender'!A311)</f>
        <v>1</v>
      </c>
      <c r="E311" s="16"/>
    </row>
    <row r="312" spans="1:5" ht="15" hidden="1" x14ac:dyDescent="0.25">
      <c r="A312" s="28" t="s">
        <v>444</v>
      </c>
      <c r="B312" s="16">
        <f>SUMIF('Team Points Summary'!H:H, 'Point Totals by Grade-Gender'!A312, 'Team Points Summary'!C:C)</f>
        <v>308</v>
      </c>
      <c r="C312" s="16" t="str">
        <f>IF(E$2 = D312, RANK(B312, B$270:B$294, 1), "")</f>
        <v/>
      </c>
      <c r="D312" s="16">
        <f>COUNTIF('Team Points Summary'!H:H, 'Point Totals by Grade-Gender'!A312)</f>
        <v>1</v>
      </c>
      <c r="E312" s="16"/>
    </row>
    <row r="313" spans="1:5" ht="15" hidden="1" x14ac:dyDescent="0.25">
      <c r="A313" s="28" t="s">
        <v>440</v>
      </c>
      <c r="B313" s="16">
        <f>SUMIF('Team Points Summary'!H:H, 'Point Totals by Grade-Gender'!A313, 'Team Points Summary'!C:C)</f>
        <v>315</v>
      </c>
      <c r="C313" s="16" t="str">
        <f>IF(E$2 = D313, RANK(B313, B$270:B$294, 1), "")</f>
        <v/>
      </c>
      <c r="D313" s="16">
        <f>COUNTIF('Team Points Summary'!H:H, 'Point Totals by Grade-Gender'!A313)</f>
        <v>1</v>
      </c>
      <c r="E313" s="16"/>
    </row>
    <row r="314" spans="1:5" ht="15" hidden="1" x14ac:dyDescent="0.25">
      <c r="A314" s="28" t="s">
        <v>469</v>
      </c>
      <c r="B314" s="16">
        <f>SUMIF('Team Points Summary'!H:H, 'Point Totals by Grade-Gender'!A314, 'Team Points Summary'!C:C)</f>
        <v>316</v>
      </c>
      <c r="C314" s="16" t="str">
        <f>IF(E$2 = D314, RANK(B314, B$270:B$294, 1), "")</f>
        <v/>
      </c>
      <c r="D314" s="16">
        <f>COUNTIF('Team Points Summary'!H:H, 'Point Totals by Grade-Gender'!A314)</f>
        <v>1</v>
      </c>
      <c r="E314" s="16"/>
    </row>
    <row r="315" spans="1:5" ht="15" hidden="1" x14ac:dyDescent="0.25">
      <c r="A315" s="28" t="s">
        <v>222</v>
      </c>
      <c r="B315" s="16">
        <f>SUMIF('Team Points Summary'!H:H, 'Point Totals by Grade-Gender'!A315, 'Team Points Summary'!C:C)</f>
        <v>316</v>
      </c>
      <c r="C315" s="16" t="str">
        <f>IF(E$2 = D315, RANK(B315, B$270:B$294, 1), "")</f>
        <v/>
      </c>
      <c r="D315" s="16">
        <f>COUNTIF('Team Points Summary'!H:H, 'Point Totals by Grade-Gender'!A315)</f>
        <v>1</v>
      </c>
      <c r="E315" s="16"/>
    </row>
    <row r="316" spans="1:5" ht="15" hidden="1" x14ac:dyDescent="0.25">
      <c r="A316" s="28" t="s">
        <v>457</v>
      </c>
      <c r="B316" s="16">
        <f>SUMIF('Team Points Summary'!H:H, 'Point Totals by Grade-Gender'!A316, 'Team Points Summary'!C:C)</f>
        <v>327</v>
      </c>
      <c r="C316" s="16" t="str">
        <f>IF(E$2 = D316, RANK(B316, B$270:B$294, 1), "")</f>
        <v/>
      </c>
      <c r="D316" s="16">
        <f>COUNTIF('Team Points Summary'!H:H, 'Point Totals by Grade-Gender'!A316)</f>
        <v>1</v>
      </c>
      <c r="E316" s="16"/>
    </row>
    <row r="317" spans="1:5" ht="15" hidden="1" x14ac:dyDescent="0.25">
      <c r="A317" s="28" t="s">
        <v>465</v>
      </c>
      <c r="B317" s="16">
        <f>SUMIF('Team Points Summary'!H:H, 'Point Totals by Grade-Gender'!A317, 'Team Points Summary'!C:C)</f>
        <v>334</v>
      </c>
      <c r="C317" s="16" t="str">
        <f>IF(E$2 = D317, RANK(B317, B$270:B$294, 1), "")</f>
        <v/>
      </c>
      <c r="D317" s="16">
        <f>COUNTIF('Team Points Summary'!H:H, 'Point Totals by Grade-Gender'!A317)</f>
        <v>1</v>
      </c>
      <c r="E317" s="16"/>
    </row>
    <row r="318" spans="1:5" ht="15" hidden="1" x14ac:dyDescent="0.25">
      <c r="A318" s="28" t="s">
        <v>442</v>
      </c>
      <c r="B318" s="16">
        <f>SUMIF('Team Points Summary'!H:H, 'Point Totals by Grade-Gender'!A318, 'Team Points Summary'!C:C)</f>
        <v>368</v>
      </c>
      <c r="C318" s="16" t="str">
        <f>IF(E$2 = D318, RANK(B318, B$270:B$294, 1), "")</f>
        <v/>
      </c>
      <c r="D318" s="16">
        <f>COUNTIF('Team Points Summary'!H:H, 'Point Totals by Grade-Gender'!A318)</f>
        <v>1</v>
      </c>
      <c r="E318" s="16"/>
    </row>
    <row r="319" spans="1:5" ht="15" hidden="1" x14ac:dyDescent="0.25">
      <c r="A319" s="28" t="s">
        <v>215</v>
      </c>
      <c r="B319" s="16">
        <f>SUMIF('Team Points Summary'!H:H, 'Point Totals by Grade-Gender'!A319, 'Team Points Summary'!C:C)</f>
        <v>372</v>
      </c>
      <c r="C319" s="16" t="str">
        <f>IF(E$2 = D319, RANK(B319, B$270:B$294, 1), "")</f>
        <v/>
      </c>
      <c r="D319" s="16">
        <f>COUNTIF('Team Points Summary'!H:H, 'Point Totals by Grade-Gender'!A319)</f>
        <v>1</v>
      </c>
      <c r="E319" s="16"/>
    </row>
    <row r="320" spans="1:5" ht="15" hidden="1" x14ac:dyDescent="0.25">
      <c r="A320" s="28" t="s">
        <v>453</v>
      </c>
      <c r="B320" s="16">
        <f>SUMIF('Team Points Summary'!H:H, 'Point Totals by Grade-Gender'!A320, 'Team Points Summary'!C:C)</f>
        <v>375</v>
      </c>
      <c r="C320" s="16" t="str">
        <f>IF(E$2 = D320, RANK(B320, B$270:B$294, 1), "")</f>
        <v/>
      </c>
      <c r="D320" s="16">
        <f>COUNTIF('Team Points Summary'!H:H, 'Point Totals by Grade-Gender'!A320)</f>
        <v>1</v>
      </c>
      <c r="E320" s="16"/>
    </row>
    <row r="321" spans="1:5" ht="15" hidden="1" x14ac:dyDescent="0.25">
      <c r="A321" s="28" t="s">
        <v>451</v>
      </c>
      <c r="B321" s="16">
        <f>SUMIF('Team Points Summary'!H:H, 'Point Totals by Grade-Gender'!A321, 'Team Points Summary'!C:C)</f>
        <v>379</v>
      </c>
      <c r="C321" s="16" t="str">
        <f>IF(E$2 = D321, RANK(B321, B$270:B$294, 1), "")</f>
        <v/>
      </c>
      <c r="D321" s="16">
        <f>COUNTIF('Team Points Summary'!H:H, 'Point Totals by Grade-Gender'!A321)</f>
        <v>1</v>
      </c>
      <c r="E321" s="16"/>
    </row>
    <row r="322" spans="1:5" ht="15" hidden="1" x14ac:dyDescent="0.25">
      <c r="A322" s="28" t="s">
        <v>472</v>
      </c>
      <c r="B322" s="16">
        <f>SUMIF('Team Points Summary'!H:H, 'Point Totals by Grade-Gender'!A322, 'Team Points Summary'!C:C)</f>
        <v>390</v>
      </c>
      <c r="C322" s="16" t="str">
        <f>IF(E$2 = D322, RANK(B322, B$270:B$294, 1), "")</f>
        <v/>
      </c>
      <c r="D322" s="16">
        <f>COUNTIF('Team Points Summary'!H:H, 'Point Totals by Grade-Gender'!A322)</f>
        <v>1</v>
      </c>
      <c r="E322" s="16"/>
    </row>
    <row r="323" spans="1:5" ht="15" hidden="1" x14ac:dyDescent="0.25">
      <c r="A323" s="28" t="s">
        <v>45</v>
      </c>
      <c r="B323" s="16">
        <f>SUMIF('Team Points Summary'!H:H, 'Point Totals by Grade-Gender'!A323, 'Team Points Summary'!C:C)</f>
        <v>393</v>
      </c>
      <c r="C323" s="16" t="str">
        <f>IF(E$2 = D323, RANK(B323, B$270:B$294, 1), "")</f>
        <v/>
      </c>
      <c r="D323" s="16">
        <f>COUNTIF('Team Points Summary'!H:H, 'Point Totals by Grade-Gender'!A323)</f>
        <v>1</v>
      </c>
      <c r="E323" s="16"/>
    </row>
    <row r="324" spans="1:5" ht="15" hidden="1" x14ac:dyDescent="0.25">
      <c r="A324" s="28" t="s">
        <v>221</v>
      </c>
      <c r="B324" s="16">
        <f>SUMIF('Team Points Summary'!H:H, 'Point Totals by Grade-Gender'!A324, 'Team Points Summary'!C:C)</f>
        <v>432</v>
      </c>
      <c r="C324" s="16" t="str">
        <f>IF(E$2 = D324, RANK(B324, B$270:B$294, 1), "")</f>
        <v/>
      </c>
      <c r="D324" s="16">
        <f>COUNTIF('Team Points Summary'!H:H, 'Point Totals by Grade-Gender'!A324)</f>
        <v>1</v>
      </c>
      <c r="E324" s="16"/>
    </row>
    <row r="325" spans="1:5" ht="15" hidden="1" x14ac:dyDescent="0.25">
      <c r="A325" s="28" t="s">
        <v>450</v>
      </c>
      <c r="B325" s="16">
        <f>SUMIF('Team Points Summary'!H:H, 'Point Totals by Grade-Gender'!A325, 'Team Points Summary'!C:C)</f>
        <v>440</v>
      </c>
      <c r="C325" s="16" t="str">
        <f>IF(E$2 = D325, RANK(B325, B$270:B$294, 1), "")</f>
        <v/>
      </c>
      <c r="D325" s="16">
        <f>COUNTIF('Team Points Summary'!H:H, 'Point Totals by Grade-Gender'!A325)</f>
        <v>1</v>
      </c>
      <c r="E325" s="16"/>
    </row>
    <row r="326" spans="1:5" ht="15" hidden="1" x14ac:dyDescent="0.25">
      <c r="A326" s="28" t="s">
        <v>252</v>
      </c>
      <c r="B326" s="16">
        <f>SUMIF('Team Points Summary'!H:H, 'Point Totals by Grade-Gender'!A326, 'Team Points Summary'!C:C)</f>
        <v>454</v>
      </c>
      <c r="C326" s="16" t="str">
        <f>IF(E$2 = D326, RANK(B326, B$270:B$294, 1), "")</f>
        <v/>
      </c>
      <c r="D326" s="16">
        <f>COUNTIF('Team Points Summary'!H:H, 'Point Totals by Grade-Gender'!A326)</f>
        <v>1</v>
      </c>
      <c r="E326" s="16"/>
    </row>
    <row r="327" spans="1:5" ht="15" hidden="1" x14ac:dyDescent="0.25">
      <c r="A327" s="28" t="s">
        <v>456</v>
      </c>
      <c r="B327" s="16">
        <f>SUMIF('Team Points Summary'!H:H, 'Point Totals by Grade-Gender'!A327, 'Team Points Summary'!C:C)</f>
        <v>493</v>
      </c>
      <c r="C327" s="16" t="str">
        <f>IF(E$2 = D327, RANK(B327, B$270:B$294, 1), "")</f>
        <v/>
      </c>
      <c r="D327" s="16">
        <f>COUNTIF('Team Points Summary'!H:H, 'Point Totals by Grade-Gender'!A327)</f>
        <v>1</v>
      </c>
      <c r="E327" s="16"/>
    </row>
    <row r="328" spans="1:5" ht="15" hidden="1" x14ac:dyDescent="0.25">
      <c r="A328" s="28" t="s">
        <v>217</v>
      </c>
      <c r="B328" s="16">
        <f>SUMIF('Team Points Summary'!H:H, 'Point Totals by Grade-Gender'!A328, 'Team Points Summary'!C:C)</f>
        <v>505</v>
      </c>
      <c r="C328" s="16" t="str">
        <f>IF(E$2 = D328, RANK(B328, B$270:B$294, 1), "")</f>
        <v/>
      </c>
      <c r="D328" s="16">
        <f>COUNTIF('Team Points Summary'!H:H, 'Point Totals by Grade-Gender'!A328)</f>
        <v>1</v>
      </c>
      <c r="E328" s="16"/>
    </row>
    <row r="329" spans="1:5" ht="15" hidden="1" x14ac:dyDescent="0.25">
      <c r="A329" s="28" t="s">
        <v>466</v>
      </c>
      <c r="B329" s="16">
        <f>SUMIF('Team Points Summary'!H:H, 'Point Totals by Grade-Gender'!A329, 'Team Points Summary'!C:C)</f>
        <v>528</v>
      </c>
      <c r="C329" s="16" t="str">
        <f>IF(E$2 = D329, RANK(B329, B$270:B$294, 1), "")</f>
        <v/>
      </c>
      <c r="D329" s="16">
        <f>COUNTIF('Team Points Summary'!H:H, 'Point Totals by Grade-Gender'!A329)</f>
        <v>1</v>
      </c>
      <c r="E329" s="16"/>
    </row>
    <row r="330" spans="1:5" x14ac:dyDescent="0.2">
      <c r="A330" s="15" t="s">
        <v>47</v>
      </c>
      <c r="B330" s="16"/>
      <c r="C330" s="16"/>
      <c r="D330" s="16"/>
      <c r="E330" s="16"/>
    </row>
    <row r="331" spans="1:5" x14ac:dyDescent="0.2">
      <c r="A331" s="11" t="s">
        <v>34</v>
      </c>
      <c r="B331" s="21">
        <f>SUM(B270:B329)</f>
        <v>25058</v>
      </c>
      <c r="C331" s="16"/>
      <c r="D331" s="16"/>
      <c r="E331" s="16">
        <f>SUMIF('Team Points Summary'!H:H, 'Point Totals by Grade-Gender'!A331, 'Team Points Summary'!C:C)</f>
        <v>25058</v>
      </c>
    </row>
    <row r="332" spans="1:5" x14ac:dyDescent="0.2">
      <c r="A332" s="16"/>
      <c r="B332" s="16"/>
      <c r="C332" s="16"/>
      <c r="D332" s="16"/>
      <c r="E332" s="16"/>
    </row>
    <row r="333" spans="1:5" ht="15" x14ac:dyDescent="0.25">
      <c r="A333" s="31" t="s">
        <v>25</v>
      </c>
      <c r="B333" s="16">
        <f>SUMIF('Team Points Summary'!H:H, 'Point Totals by Grade-Gender'!A333, 'Team Points Summary'!C:C)</f>
        <v>66</v>
      </c>
      <c r="C333" s="16">
        <f>IF(E$2 = D333, RANK(B333, B$333:B$346, 1), "")</f>
        <v>1</v>
      </c>
      <c r="D333" s="16">
        <f>COUNTIF('Team Points Summary'!H:H, 'Point Totals by Grade-Gender'!A333)</f>
        <v>3</v>
      </c>
      <c r="E333" s="16"/>
    </row>
    <row r="334" spans="1:5" ht="15" x14ac:dyDescent="0.25">
      <c r="A334" s="31" t="s">
        <v>157</v>
      </c>
      <c r="B334" s="16">
        <f>SUMIF('Team Points Summary'!H:H, 'Point Totals by Grade-Gender'!A334, 'Team Points Summary'!C:C)</f>
        <v>89</v>
      </c>
      <c r="C334" s="16">
        <f>IF(E$2 = D334, RANK(B334, B$333:B$346, 1), "")</f>
        <v>2</v>
      </c>
      <c r="D334" s="16">
        <f>COUNTIF('Team Points Summary'!H:H, 'Point Totals by Grade-Gender'!A334)</f>
        <v>3</v>
      </c>
      <c r="E334" s="16"/>
    </row>
    <row r="335" spans="1:5" ht="15" x14ac:dyDescent="0.25">
      <c r="A335" s="31" t="s">
        <v>570</v>
      </c>
      <c r="B335" s="16">
        <f>SUMIF('Team Points Summary'!H:H, 'Point Totals by Grade-Gender'!A335, 'Team Points Summary'!C:C)</f>
        <v>154</v>
      </c>
      <c r="C335" s="16">
        <f>IF(E$2 = D335, RANK(B335, B$333:B$346, 1), "")</f>
        <v>3</v>
      </c>
      <c r="D335" s="16">
        <f>COUNTIF('Team Points Summary'!H:H, 'Point Totals by Grade-Gender'!A335)</f>
        <v>3</v>
      </c>
      <c r="E335" s="16"/>
    </row>
    <row r="336" spans="1:5" ht="15" x14ac:dyDescent="0.25">
      <c r="A336" s="31" t="s">
        <v>107</v>
      </c>
      <c r="B336" s="16">
        <f>SUMIF('Team Points Summary'!H:H, 'Point Totals by Grade-Gender'!A336, 'Team Points Summary'!C:C)</f>
        <v>232</v>
      </c>
      <c r="C336" s="16">
        <f>IF(E$2 = D336, RANK(B336, B$333:B$346, 1), "")</f>
        <v>4</v>
      </c>
      <c r="D336" s="16">
        <f>COUNTIF('Team Points Summary'!H:H, 'Point Totals by Grade-Gender'!A336)</f>
        <v>3</v>
      </c>
      <c r="E336" s="16"/>
    </row>
    <row r="337" spans="1:5" ht="15" x14ac:dyDescent="0.25">
      <c r="A337" s="31" t="s">
        <v>551</v>
      </c>
      <c r="B337" s="16">
        <f>SUMIF('Team Points Summary'!H:H, 'Point Totals by Grade-Gender'!A337, 'Team Points Summary'!C:C)</f>
        <v>235</v>
      </c>
      <c r="C337" s="16">
        <f>IF(E$2 = D337, RANK(B337, B$333:B$346, 1), "")</f>
        <v>5</v>
      </c>
      <c r="D337" s="16">
        <f>COUNTIF('Team Points Summary'!H:H, 'Point Totals by Grade-Gender'!A337)</f>
        <v>3</v>
      </c>
      <c r="E337" s="16"/>
    </row>
    <row r="338" spans="1:5" ht="15" x14ac:dyDescent="0.25">
      <c r="A338" s="31" t="s">
        <v>246</v>
      </c>
      <c r="B338" s="16">
        <f>SUMIF('Team Points Summary'!H:H, 'Point Totals by Grade-Gender'!A338, 'Team Points Summary'!C:C)</f>
        <v>260</v>
      </c>
      <c r="C338" s="16">
        <f>IF(E$2 = D338, RANK(B338, B$333:B$346, 1), "")</f>
        <v>6</v>
      </c>
      <c r="D338" s="16">
        <f>COUNTIF('Team Points Summary'!H:H, 'Point Totals by Grade-Gender'!A338)</f>
        <v>3</v>
      </c>
      <c r="E338" s="16"/>
    </row>
    <row r="339" spans="1:5" ht="15" x14ac:dyDescent="0.25">
      <c r="A339" s="31" t="s">
        <v>562</v>
      </c>
      <c r="B339" s="16">
        <f>SUMIF('Team Points Summary'!H:H, 'Point Totals by Grade-Gender'!A339, 'Team Points Summary'!C:C)</f>
        <v>338</v>
      </c>
      <c r="C339" s="16">
        <f>IF(E$2 = D339, RANK(B339, B$333:B$346, 1), "")</f>
        <v>7</v>
      </c>
      <c r="D339" s="16">
        <f>COUNTIF('Team Points Summary'!H:H, 'Point Totals by Grade-Gender'!A339)</f>
        <v>3</v>
      </c>
      <c r="E339" s="16"/>
    </row>
    <row r="340" spans="1:5" ht="15" x14ac:dyDescent="0.25">
      <c r="A340" s="31" t="s">
        <v>556</v>
      </c>
      <c r="B340" s="16">
        <f>SUMIF('Team Points Summary'!H:H, 'Point Totals by Grade-Gender'!A340, 'Team Points Summary'!C:C)</f>
        <v>409</v>
      </c>
      <c r="C340" s="16">
        <f>IF(E$2 = D340, RANK(B340, B$333:B$346, 1), "")</f>
        <v>8</v>
      </c>
      <c r="D340" s="16">
        <f>COUNTIF('Team Points Summary'!H:H, 'Point Totals by Grade-Gender'!A340)</f>
        <v>3</v>
      </c>
      <c r="E340" s="16"/>
    </row>
    <row r="341" spans="1:5" ht="15" x14ac:dyDescent="0.25">
      <c r="A341" s="31" t="s">
        <v>26</v>
      </c>
      <c r="B341" s="16">
        <f>SUMIF('Team Points Summary'!H:H, 'Point Totals by Grade-Gender'!A341, 'Team Points Summary'!C:C)</f>
        <v>427</v>
      </c>
      <c r="C341" s="16">
        <f>IF(E$2 = D341, RANK(B341, B$333:B$346, 1), "")</f>
        <v>9</v>
      </c>
      <c r="D341" s="16">
        <f>COUNTIF('Team Points Summary'!H:H, 'Point Totals by Grade-Gender'!A341)</f>
        <v>3</v>
      </c>
      <c r="E341" s="16"/>
    </row>
    <row r="342" spans="1:5" ht="15" x14ac:dyDescent="0.25">
      <c r="A342" s="31" t="s">
        <v>572</v>
      </c>
      <c r="B342" s="16">
        <f>SUMIF('Team Points Summary'!H:H, 'Point Totals by Grade-Gender'!A342, 'Team Points Summary'!C:C)</f>
        <v>469</v>
      </c>
      <c r="C342" s="16">
        <f>IF(E$2 = D342, RANK(B342, B$333:B$346, 1), "")</f>
        <v>10</v>
      </c>
      <c r="D342" s="16">
        <f>COUNTIF('Team Points Summary'!H:H, 'Point Totals by Grade-Gender'!A342)</f>
        <v>3</v>
      </c>
      <c r="E342" s="16"/>
    </row>
    <row r="343" spans="1:5" ht="15" hidden="1" x14ac:dyDescent="0.25">
      <c r="A343" s="31" t="s">
        <v>566</v>
      </c>
      <c r="B343" s="16">
        <f>SUMIF('Team Points Summary'!H:H, 'Point Totals by Grade-Gender'!A343, 'Team Points Summary'!C:C)</f>
        <v>528</v>
      </c>
      <c r="C343" s="16">
        <f>IF(E$2 = D343, RANK(B343, B$333:B$346, 1), "")</f>
        <v>11</v>
      </c>
      <c r="D343" s="16">
        <f>COUNTIF('Team Points Summary'!H:H, 'Point Totals by Grade-Gender'!A343)</f>
        <v>3</v>
      </c>
      <c r="E343" s="16"/>
    </row>
    <row r="344" spans="1:5" ht="15" hidden="1" x14ac:dyDescent="0.25">
      <c r="A344" s="31" t="s">
        <v>553</v>
      </c>
      <c r="B344" s="16">
        <f>SUMIF('Team Points Summary'!H:H, 'Point Totals by Grade-Gender'!A344, 'Team Points Summary'!C:C)</f>
        <v>554</v>
      </c>
      <c r="C344" s="16">
        <f>IF(E$2 = D344, RANK(B344, B$333:B$346, 1), "")</f>
        <v>12</v>
      </c>
      <c r="D344" s="16">
        <f>COUNTIF('Team Points Summary'!H:H, 'Point Totals by Grade-Gender'!A344)</f>
        <v>3</v>
      </c>
      <c r="E344" s="16"/>
    </row>
    <row r="345" spans="1:5" ht="15" hidden="1" x14ac:dyDescent="0.25">
      <c r="A345" s="31" t="s">
        <v>561</v>
      </c>
      <c r="B345" s="16">
        <f>SUMIF('Team Points Summary'!H:H, 'Point Totals by Grade-Gender'!A345, 'Team Points Summary'!C:C)</f>
        <v>609</v>
      </c>
      <c r="C345" s="16">
        <f>IF(E$2 = D345, RANK(B345, B$333:B$346, 1), "")</f>
        <v>13</v>
      </c>
      <c r="D345" s="16">
        <f>COUNTIF('Team Points Summary'!H:H, 'Point Totals by Grade-Gender'!A345)</f>
        <v>3</v>
      </c>
      <c r="E345" s="16"/>
    </row>
    <row r="346" spans="1:5" ht="15" hidden="1" x14ac:dyDescent="0.25">
      <c r="A346" s="31" t="s">
        <v>574</v>
      </c>
      <c r="B346" s="16">
        <f>SUMIF('Team Points Summary'!H:H, 'Point Totals by Grade-Gender'!A346, 'Team Points Summary'!C:C)</f>
        <v>644</v>
      </c>
      <c r="C346" s="16">
        <f>IF(E$2 = D346, RANK(B346, B$333:B$346, 1), "")</f>
        <v>14</v>
      </c>
      <c r="D346" s="16">
        <f>COUNTIF('Team Points Summary'!H:H, 'Point Totals by Grade-Gender'!A346)</f>
        <v>3</v>
      </c>
      <c r="E346" s="16"/>
    </row>
    <row r="347" spans="1:5" ht="15" hidden="1" x14ac:dyDescent="0.25">
      <c r="A347" s="31" t="s">
        <v>249</v>
      </c>
      <c r="B347" s="16">
        <f>SUMIF('Team Points Summary'!H:H, 'Point Totals by Grade-Gender'!A347, 'Team Points Summary'!C:C)</f>
        <v>87</v>
      </c>
      <c r="C347" s="16" t="str">
        <f>IF(E$2 = D347, RANK(B347, B$333:B$346, 1), "")</f>
        <v/>
      </c>
      <c r="D347" s="16">
        <f>COUNTIF('Team Points Summary'!H:H, 'Point Totals by Grade-Gender'!A347)</f>
        <v>2</v>
      </c>
      <c r="E347" s="16"/>
    </row>
    <row r="348" spans="1:5" ht="15" hidden="1" x14ac:dyDescent="0.25">
      <c r="A348" s="31" t="s">
        <v>158</v>
      </c>
      <c r="B348" s="16">
        <f>SUMIF('Team Points Summary'!H:H, 'Point Totals by Grade-Gender'!A348, 'Team Points Summary'!C:C)</f>
        <v>198</v>
      </c>
      <c r="C348" s="16" t="str">
        <f>IF(E$2 = D348, RANK(B348, B$333:B$346, 1), "")</f>
        <v/>
      </c>
      <c r="D348" s="16">
        <f>COUNTIF('Team Points Summary'!H:H, 'Point Totals by Grade-Gender'!A348)</f>
        <v>2</v>
      </c>
      <c r="E348" s="16"/>
    </row>
    <row r="349" spans="1:5" ht="15" hidden="1" x14ac:dyDescent="0.25">
      <c r="A349" s="31" t="s">
        <v>245</v>
      </c>
      <c r="B349" s="16">
        <f>SUMIF('Team Points Summary'!H:H, 'Point Totals by Grade-Gender'!A349, 'Team Points Summary'!C:C)</f>
        <v>343</v>
      </c>
      <c r="C349" s="16" t="str">
        <f>IF(E$2 = D349, RANK(B349, B$333:B$346, 1), "")</f>
        <v/>
      </c>
      <c r="D349" s="16">
        <f>COUNTIF('Team Points Summary'!H:H, 'Point Totals by Grade-Gender'!A349)</f>
        <v>2</v>
      </c>
      <c r="E349" s="16"/>
    </row>
    <row r="350" spans="1:5" ht="15" hidden="1" x14ac:dyDescent="0.25">
      <c r="A350" s="31" t="s">
        <v>560</v>
      </c>
      <c r="B350" s="16">
        <f>SUMIF('Team Points Summary'!H:H, 'Point Totals by Grade-Gender'!A350, 'Team Points Summary'!C:C)</f>
        <v>350</v>
      </c>
      <c r="C350" s="16" t="str">
        <f>IF(E$2 = D350, RANK(B350, B$333:B$346, 1), "")</f>
        <v/>
      </c>
      <c r="D350" s="16">
        <f>COUNTIF('Team Points Summary'!H:H, 'Point Totals by Grade-Gender'!A350)</f>
        <v>2</v>
      </c>
      <c r="E350" s="16"/>
    </row>
    <row r="351" spans="1:5" ht="15" hidden="1" x14ac:dyDescent="0.25">
      <c r="A351" s="31" t="s">
        <v>557</v>
      </c>
      <c r="B351" s="16">
        <f>SUMIF('Team Points Summary'!H:H, 'Point Totals by Grade-Gender'!A351, 'Team Points Summary'!C:C)</f>
        <v>384</v>
      </c>
      <c r="C351" s="16" t="str">
        <f>IF(E$2 = D351, RANK(B351, B$333:B$346, 1), "")</f>
        <v/>
      </c>
      <c r="D351" s="16">
        <f>COUNTIF('Team Points Summary'!H:H, 'Point Totals by Grade-Gender'!A351)</f>
        <v>2</v>
      </c>
      <c r="E351" s="16"/>
    </row>
    <row r="352" spans="1:5" ht="15" hidden="1" x14ac:dyDescent="0.25">
      <c r="A352" s="31" t="s">
        <v>558</v>
      </c>
      <c r="B352" s="16">
        <f>SUMIF('Team Points Summary'!H:H, 'Point Totals by Grade-Gender'!A352, 'Team Points Summary'!C:C)</f>
        <v>477</v>
      </c>
      <c r="C352" s="16" t="str">
        <f>IF(E$2 = D352, RANK(B352, B$333:B$346, 1), "")</f>
        <v/>
      </c>
      <c r="D352" s="16">
        <f>COUNTIF('Team Points Summary'!H:H, 'Point Totals by Grade-Gender'!A352)</f>
        <v>2</v>
      </c>
      <c r="E352" s="16"/>
    </row>
    <row r="353" spans="1:5" ht="15" hidden="1" x14ac:dyDescent="0.25">
      <c r="A353" s="31" t="s">
        <v>576</v>
      </c>
      <c r="B353" s="16">
        <f>SUMIF('Team Points Summary'!H:H, 'Point Totals by Grade-Gender'!A353, 'Team Points Summary'!C:C)</f>
        <v>481</v>
      </c>
      <c r="C353" s="16" t="str">
        <f>IF(E$2 = D353, RANK(B353, B$333:B$346, 1), "")</f>
        <v/>
      </c>
      <c r="D353" s="16">
        <f>COUNTIF('Team Points Summary'!H:H, 'Point Totals by Grade-Gender'!A353)</f>
        <v>2</v>
      </c>
      <c r="E353" s="16"/>
    </row>
    <row r="354" spans="1:5" ht="15" hidden="1" x14ac:dyDescent="0.25">
      <c r="A354" s="31" t="s">
        <v>573</v>
      </c>
      <c r="B354" s="16">
        <f>SUMIF('Team Points Summary'!H:H, 'Point Totals by Grade-Gender'!A354, 'Team Points Summary'!C:C)</f>
        <v>546</v>
      </c>
      <c r="C354" s="16" t="str">
        <f>IF(E$2 = D354, RANK(B354, B$333:B$346, 1), "")</f>
        <v/>
      </c>
      <c r="D354" s="16">
        <f>COUNTIF('Team Points Summary'!H:H, 'Point Totals by Grade-Gender'!A354)</f>
        <v>2</v>
      </c>
      <c r="E354" s="16"/>
    </row>
    <row r="355" spans="1:5" ht="15" hidden="1" x14ac:dyDescent="0.25">
      <c r="A355" s="31" t="s">
        <v>549</v>
      </c>
      <c r="B355" s="16">
        <f>SUMIF('Team Points Summary'!H:H, 'Point Totals by Grade-Gender'!A355, 'Team Points Summary'!C:C)</f>
        <v>72</v>
      </c>
      <c r="C355" s="16" t="str">
        <f>IF(E$2 = D355, RANK(B355, B$333:B$346, 1), "")</f>
        <v/>
      </c>
      <c r="D355" s="16">
        <f>COUNTIF('Team Points Summary'!H:H, 'Point Totals by Grade-Gender'!A355)</f>
        <v>1</v>
      </c>
      <c r="E355" s="16"/>
    </row>
    <row r="356" spans="1:5" ht="15" hidden="1" x14ac:dyDescent="0.25">
      <c r="A356" s="31" t="s">
        <v>251</v>
      </c>
      <c r="B356" s="16">
        <f>SUMIF('Team Points Summary'!H:H, 'Point Totals by Grade-Gender'!A356, 'Team Points Summary'!C:C)</f>
        <v>86</v>
      </c>
      <c r="C356" s="16" t="str">
        <f>IF(E$2 = D356, RANK(B356, B$333:B$346, 1), "")</f>
        <v/>
      </c>
      <c r="D356" s="16">
        <f>COUNTIF('Team Points Summary'!H:H, 'Point Totals by Grade-Gender'!A356)</f>
        <v>1</v>
      </c>
      <c r="E356" s="16"/>
    </row>
    <row r="357" spans="1:5" ht="15" hidden="1" x14ac:dyDescent="0.25">
      <c r="A357" s="31" t="s">
        <v>250</v>
      </c>
      <c r="B357" s="16">
        <f>SUMIF('Team Points Summary'!H:H, 'Point Totals by Grade-Gender'!A357, 'Team Points Summary'!C:C)</f>
        <v>99</v>
      </c>
      <c r="C357" s="16" t="str">
        <f>IF(E$2 = D357, RANK(B357, B$333:B$346, 1), "")</f>
        <v/>
      </c>
      <c r="D357" s="16">
        <f>COUNTIF('Team Points Summary'!H:H, 'Point Totals by Grade-Gender'!A357)</f>
        <v>1</v>
      </c>
      <c r="E357" s="16"/>
    </row>
    <row r="358" spans="1:5" ht="15" hidden="1" x14ac:dyDescent="0.25">
      <c r="A358" s="31" t="s">
        <v>554</v>
      </c>
      <c r="B358" s="16">
        <f>SUMIF('Team Points Summary'!H:H, 'Point Totals by Grade-Gender'!A358, 'Team Points Summary'!C:C)</f>
        <v>103</v>
      </c>
      <c r="C358" s="16" t="str">
        <f>IF(E$2 = D358, RANK(B358, B$333:B$346, 1), "")</f>
        <v/>
      </c>
      <c r="D358" s="16">
        <f>COUNTIF('Team Points Summary'!H:H, 'Point Totals by Grade-Gender'!A358)</f>
        <v>1</v>
      </c>
      <c r="E358" s="16"/>
    </row>
    <row r="359" spans="1:5" ht="15" hidden="1" x14ac:dyDescent="0.25">
      <c r="A359" s="31" t="s">
        <v>550</v>
      </c>
      <c r="B359" s="16">
        <f>SUMIF('Team Points Summary'!H:H, 'Point Totals by Grade-Gender'!A359, 'Team Points Summary'!C:C)</f>
        <v>132</v>
      </c>
      <c r="C359" s="16" t="str">
        <f>IF(E$2 = D359, RANK(B359, B$333:B$346, 1), "")</f>
        <v/>
      </c>
      <c r="D359" s="16">
        <f>COUNTIF('Team Points Summary'!H:H, 'Point Totals by Grade-Gender'!A359)</f>
        <v>1</v>
      </c>
      <c r="E359" s="16"/>
    </row>
    <row r="360" spans="1:5" ht="15" hidden="1" x14ac:dyDescent="0.25">
      <c r="A360" s="31" t="s">
        <v>248</v>
      </c>
      <c r="B360" s="16">
        <f>SUMIF('Team Points Summary'!H:H, 'Point Totals by Grade-Gender'!A360, 'Team Points Summary'!C:C)</f>
        <v>154</v>
      </c>
      <c r="C360" s="16" t="str">
        <f>IF(E$2 = D360, RANK(B360, B$333:B$346, 1), "")</f>
        <v/>
      </c>
      <c r="D360" s="16">
        <f>COUNTIF('Team Points Summary'!H:H, 'Point Totals by Grade-Gender'!A360)</f>
        <v>1</v>
      </c>
      <c r="E360" s="16"/>
    </row>
    <row r="361" spans="1:5" ht="15" hidden="1" x14ac:dyDescent="0.25">
      <c r="A361" s="31" t="s">
        <v>555</v>
      </c>
      <c r="B361" s="16">
        <f>SUMIF('Team Points Summary'!H:H, 'Point Totals by Grade-Gender'!A361, 'Team Points Summary'!C:C)</f>
        <v>183</v>
      </c>
      <c r="C361" s="16" t="str">
        <f>IF(E$2 = D361, RANK(B361, B$333:B$346, 1), "")</f>
        <v/>
      </c>
      <c r="D361" s="16">
        <f>COUNTIF('Team Points Summary'!H:H, 'Point Totals by Grade-Gender'!A361)</f>
        <v>1</v>
      </c>
      <c r="E361" s="16"/>
    </row>
    <row r="362" spans="1:5" ht="15" hidden="1" x14ac:dyDescent="0.25">
      <c r="A362" s="31" t="s">
        <v>571</v>
      </c>
      <c r="B362" s="16">
        <f>SUMIF('Team Points Summary'!H:H, 'Point Totals by Grade-Gender'!A362, 'Team Points Summary'!C:C)</f>
        <v>184</v>
      </c>
      <c r="C362" s="16" t="str">
        <f>IF(E$2 = D362, RANK(B362, B$333:B$346, 1), "")</f>
        <v/>
      </c>
      <c r="D362" s="16">
        <f>COUNTIF('Team Points Summary'!H:H, 'Point Totals by Grade-Gender'!A362)</f>
        <v>1</v>
      </c>
      <c r="E362" s="16"/>
    </row>
    <row r="363" spans="1:5" ht="15" hidden="1" x14ac:dyDescent="0.25">
      <c r="A363" s="31" t="s">
        <v>567</v>
      </c>
      <c r="B363" s="16">
        <f>SUMIF('Team Points Summary'!H:H, 'Point Totals by Grade-Gender'!A363, 'Team Points Summary'!C:C)</f>
        <v>214</v>
      </c>
      <c r="C363" s="16" t="str">
        <f>IF(E$2 = D363, RANK(B363, B$333:B$346, 1), "")</f>
        <v/>
      </c>
      <c r="D363" s="16">
        <f>COUNTIF('Team Points Summary'!H:H, 'Point Totals by Grade-Gender'!A363)</f>
        <v>1</v>
      </c>
      <c r="E363" s="16"/>
    </row>
    <row r="364" spans="1:5" ht="15" hidden="1" x14ac:dyDescent="0.25">
      <c r="A364" s="31" t="s">
        <v>247</v>
      </c>
      <c r="B364" s="16">
        <f>SUMIF('Team Points Summary'!H:H, 'Point Totals by Grade-Gender'!A364, 'Team Points Summary'!C:C)</f>
        <v>217</v>
      </c>
      <c r="C364" s="16" t="str">
        <f>IF(E$2 = D364, RANK(B364, B$333:B$346, 1), "")</f>
        <v/>
      </c>
      <c r="D364" s="16">
        <f>COUNTIF('Team Points Summary'!H:H, 'Point Totals by Grade-Gender'!A364)</f>
        <v>1</v>
      </c>
      <c r="E364" s="16"/>
    </row>
    <row r="365" spans="1:5" ht="15" hidden="1" x14ac:dyDescent="0.25">
      <c r="A365" s="31" t="s">
        <v>552</v>
      </c>
      <c r="B365" s="16">
        <f>SUMIF('Team Points Summary'!H:H, 'Point Totals by Grade-Gender'!A365, 'Team Points Summary'!C:C)</f>
        <v>218</v>
      </c>
      <c r="C365" s="16" t="str">
        <f>IF(E$2 = D365, RANK(B365, B$333:B$346, 1), "")</f>
        <v/>
      </c>
      <c r="D365" s="16">
        <f>COUNTIF('Team Points Summary'!H:H, 'Point Totals by Grade-Gender'!A365)</f>
        <v>1</v>
      </c>
      <c r="E365" s="16"/>
    </row>
    <row r="366" spans="1:5" ht="15" hidden="1" x14ac:dyDescent="0.25">
      <c r="A366" s="31" t="s">
        <v>563</v>
      </c>
      <c r="B366" s="16">
        <f>SUMIF('Team Points Summary'!H:H, 'Point Totals by Grade-Gender'!A366, 'Team Points Summary'!C:C)</f>
        <v>224</v>
      </c>
      <c r="C366" s="16" t="str">
        <f>IF(E$2 = D366, RANK(B366, B$333:B$346, 1), "")</f>
        <v/>
      </c>
      <c r="D366" s="16">
        <f>COUNTIF('Team Points Summary'!H:H, 'Point Totals by Grade-Gender'!A366)</f>
        <v>1</v>
      </c>
      <c r="E366" s="16"/>
    </row>
    <row r="367" spans="1:5" ht="15" hidden="1" x14ac:dyDescent="0.25">
      <c r="A367" s="31" t="s">
        <v>569</v>
      </c>
      <c r="B367" s="16">
        <f>SUMIF('Team Points Summary'!H:H, 'Point Totals by Grade-Gender'!A367, 'Team Points Summary'!C:C)</f>
        <v>268</v>
      </c>
      <c r="C367" s="16" t="str">
        <f>IF(E$2 = D367, RANK(B367, B$333:B$346, 1), "")</f>
        <v/>
      </c>
      <c r="D367" s="16">
        <f>COUNTIF('Team Points Summary'!H:H, 'Point Totals by Grade-Gender'!A367)</f>
        <v>1</v>
      </c>
      <c r="E367" s="16"/>
    </row>
    <row r="368" spans="1:5" ht="15" hidden="1" x14ac:dyDescent="0.25">
      <c r="A368" s="31" t="s">
        <v>575</v>
      </c>
      <c r="B368" s="16">
        <f>SUMIF('Team Points Summary'!H:H, 'Point Totals by Grade-Gender'!A368, 'Team Points Summary'!C:C)</f>
        <v>286</v>
      </c>
      <c r="C368" s="16" t="str">
        <f>IF(E$2 = D368, RANK(B368, B$333:B$346, 1), "")</f>
        <v/>
      </c>
      <c r="D368" s="16">
        <f>COUNTIF('Team Points Summary'!H:H, 'Point Totals by Grade-Gender'!A368)</f>
        <v>1</v>
      </c>
      <c r="E368" s="16"/>
    </row>
    <row r="369" spans="1:5" ht="15" hidden="1" x14ac:dyDescent="0.25">
      <c r="A369" s="31" t="s">
        <v>564</v>
      </c>
      <c r="B369" s="16">
        <f>SUMIF('Team Points Summary'!H:H, 'Point Totals by Grade-Gender'!A369, 'Team Points Summary'!C:C)</f>
        <v>290</v>
      </c>
      <c r="C369" s="16" t="str">
        <f>IF(E$2 = D369, RANK(B369, B$333:B$346, 1), "")</f>
        <v/>
      </c>
      <c r="D369" s="16">
        <f>COUNTIF('Team Points Summary'!H:H, 'Point Totals by Grade-Gender'!A369)</f>
        <v>1</v>
      </c>
      <c r="E369" s="16"/>
    </row>
    <row r="370" spans="1:5" ht="15" hidden="1" x14ac:dyDescent="0.25">
      <c r="A370" s="31" t="s">
        <v>51</v>
      </c>
      <c r="B370" s="16">
        <f>SUMIF('Team Points Summary'!H:H, 'Point Totals by Grade-Gender'!A370, 'Team Points Summary'!C:C)</f>
        <v>305</v>
      </c>
      <c r="C370" s="16" t="str">
        <f>IF(E$2 = D370, RANK(B370, B$333:B$346, 1), "")</f>
        <v/>
      </c>
      <c r="D370" s="16">
        <f>COUNTIF('Team Points Summary'!H:H, 'Point Totals by Grade-Gender'!A370)</f>
        <v>1</v>
      </c>
      <c r="E370" s="16"/>
    </row>
    <row r="371" spans="1:5" ht="15" hidden="1" x14ac:dyDescent="0.25">
      <c r="A371" s="31" t="s">
        <v>559</v>
      </c>
      <c r="B371" s="16">
        <f>SUMIF('Team Points Summary'!H:H, 'Point Totals by Grade-Gender'!A371, 'Team Points Summary'!C:C)</f>
        <v>319</v>
      </c>
      <c r="C371" s="16" t="str">
        <f>IF(E$2 = D371, RANK(B371, B$333:B$346, 1), "")</f>
        <v/>
      </c>
      <c r="D371" s="16">
        <f>COUNTIF('Team Points Summary'!H:H, 'Point Totals by Grade-Gender'!A371)</f>
        <v>1</v>
      </c>
      <c r="E371" s="16"/>
    </row>
    <row r="372" spans="1:5" ht="15" hidden="1" x14ac:dyDescent="0.25">
      <c r="A372" s="31" t="s">
        <v>565</v>
      </c>
      <c r="B372" s="16">
        <f>SUMIF('Team Points Summary'!H:H, 'Point Totals by Grade-Gender'!A372, 'Team Points Summary'!C:C)</f>
        <v>343</v>
      </c>
      <c r="C372" s="16" t="str">
        <f>IF(E$2 = D372, RANK(B372, B$333:B$346, 1), "")</f>
        <v/>
      </c>
      <c r="D372" s="16">
        <f>COUNTIF('Team Points Summary'!H:H, 'Point Totals by Grade-Gender'!A372)</f>
        <v>1</v>
      </c>
      <c r="E372" s="16"/>
    </row>
    <row r="373" spans="1:5" ht="15" hidden="1" x14ac:dyDescent="0.25">
      <c r="A373" s="31" t="s">
        <v>568</v>
      </c>
      <c r="B373" s="16">
        <f>SUMIF('Team Points Summary'!H:H, 'Point Totals by Grade-Gender'!A373, 'Team Points Summary'!C:C)</f>
        <v>346</v>
      </c>
      <c r="C373" s="16" t="str">
        <f>IF(E$2 = D373, RANK(B373, B$333:B$346, 1), "")</f>
        <v/>
      </c>
      <c r="D373" s="16">
        <f>COUNTIF('Team Points Summary'!H:H, 'Point Totals by Grade-Gender'!A373)</f>
        <v>1</v>
      </c>
      <c r="E373" s="16"/>
    </row>
    <row r="374" spans="1:5" x14ac:dyDescent="0.2">
      <c r="A374" s="15" t="s">
        <v>47</v>
      </c>
      <c r="B374" s="16"/>
      <c r="C374" s="16"/>
      <c r="D374" s="16"/>
      <c r="E374" s="16"/>
    </row>
    <row r="375" spans="1:5" x14ac:dyDescent="0.2">
      <c r="A375" s="11" t="s">
        <v>35</v>
      </c>
      <c r="B375" s="21">
        <f>SUM(B333:B373)</f>
        <v>11923</v>
      </c>
      <c r="C375" s="16"/>
      <c r="D375" s="16"/>
      <c r="E375" s="16">
        <f>SUMIF('Team Points Summary'!H:H, 'Point Totals by Grade-Gender'!A375, 'Team Points Summary'!C:C)</f>
        <v>11923</v>
      </c>
    </row>
    <row r="376" spans="1:5" x14ac:dyDescent="0.2">
      <c r="A376" s="16"/>
      <c r="B376" s="16"/>
      <c r="C376" s="16"/>
      <c r="D376" s="16"/>
      <c r="E376" s="16"/>
    </row>
    <row r="377" spans="1:5" ht="15" x14ac:dyDescent="0.25">
      <c r="A377" s="30" t="s">
        <v>91</v>
      </c>
      <c r="B377" s="16">
        <f>SUMIF('Team Points Summary'!H:H, 'Point Totals by Grade-Gender'!A377, 'Team Points Summary'!C:C)</f>
        <v>98</v>
      </c>
      <c r="C377" s="16">
        <f>IF(E$2 = D377, RANK(B377, B$377:B$399, 1), "")</f>
        <v>1</v>
      </c>
      <c r="D377" s="16">
        <f>COUNTIF('Team Points Summary'!H:H, 'Point Totals by Grade-Gender'!A377)</f>
        <v>3</v>
      </c>
      <c r="E377" s="16"/>
    </row>
    <row r="378" spans="1:5" ht="15" x14ac:dyDescent="0.25">
      <c r="A378" s="30" t="s">
        <v>241</v>
      </c>
      <c r="B378" s="16">
        <f>SUMIF('Team Points Summary'!H:H, 'Point Totals by Grade-Gender'!A378, 'Team Points Summary'!C:C)</f>
        <v>151</v>
      </c>
      <c r="C378" s="16">
        <f>IF(E$2 = D378, RANK(B378, B$377:B$399, 1), "")</f>
        <v>2</v>
      </c>
      <c r="D378" s="16">
        <f>COUNTIF('Team Points Summary'!H:H, 'Point Totals by Grade-Gender'!A378)</f>
        <v>3</v>
      </c>
      <c r="E378" s="16"/>
    </row>
    <row r="379" spans="1:5" ht="15" x14ac:dyDescent="0.25">
      <c r="A379" s="30" t="s">
        <v>518</v>
      </c>
      <c r="B379" s="16">
        <f>SUMIF('Team Points Summary'!H:H, 'Point Totals by Grade-Gender'!A379, 'Team Points Summary'!C:C)</f>
        <v>155</v>
      </c>
      <c r="C379" s="16">
        <f>IF(E$2 = D379, RANK(B379, B$377:B$399, 1), "")</f>
        <v>3</v>
      </c>
      <c r="D379" s="16">
        <f>COUNTIF('Team Points Summary'!H:H, 'Point Totals by Grade-Gender'!A379)</f>
        <v>3</v>
      </c>
      <c r="E379" s="16"/>
    </row>
    <row r="380" spans="1:5" ht="15" x14ac:dyDescent="0.25">
      <c r="A380" s="30" t="s">
        <v>24</v>
      </c>
      <c r="B380" s="16">
        <f>SUMIF('Team Points Summary'!H:H, 'Point Totals by Grade-Gender'!A380, 'Team Points Summary'!C:C)</f>
        <v>160</v>
      </c>
      <c r="C380" s="16">
        <f>IF(E$2 = D380, RANK(B380, B$377:B$399, 1), "")</f>
        <v>4</v>
      </c>
      <c r="D380" s="16">
        <f>COUNTIF('Team Points Summary'!H:H, 'Point Totals by Grade-Gender'!A380)</f>
        <v>3</v>
      </c>
      <c r="E380" s="16"/>
    </row>
    <row r="381" spans="1:5" ht="15" x14ac:dyDescent="0.25">
      <c r="A381" s="30" t="s">
        <v>534</v>
      </c>
      <c r="B381" s="16">
        <f>SUMIF('Team Points Summary'!H:H, 'Point Totals by Grade-Gender'!A381, 'Team Points Summary'!C:C)</f>
        <v>258</v>
      </c>
      <c r="C381" s="16">
        <f>IF(E$2 = D381, RANK(B381, B$377:B$399, 1), "")</f>
        <v>5</v>
      </c>
      <c r="D381" s="16">
        <f>COUNTIF('Team Points Summary'!H:H, 'Point Totals by Grade-Gender'!A381)</f>
        <v>3</v>
      </c>
      <c r="E381" s="16"/>
    </row>
    <row r="382" spans="1:5" ht="15" x14ac:dyDescent="0.25">
      <c r="A382" s="30" t="s">
        <v>243</v>
      </c>
      <c r="B382" s="16">
        <f>SUMIF('Team Points Summary'!H:H, 'Point Totals by Grade-Gender'!A382, 'Team Points Summary'!C:C)</f>
        <v>312</v>
      </c>
      <c r="C382" s="16">
        <f>IF(E$2 = D382, RANK(B382, B$377:B$399, 1), "")</f>
        <v>6</v>
      </c>
      <c r="D382" s="16">
        <f>COUNTIF('Team Points Summary'!H:H, 'Point Totals by Grade-Gender'!A382)</f>
        <v>3</v>
      </c>
      <c r="E382" s="16"/>
    </row>
    <row r="383" spans="1:5" ht="15" x14ac:dyDescent="0.25">
      <c r="A383" s="30" t="s">
        <v>165</v>
      </c>
      <c r="B383" s="16">
        <f>SUMIF('Team Points Summary'!H:H, 'Point Totals by Grade-Gender'!A383, 'Team Points Summary'!C:C)</f>
        <v>322</v>
      </c>
      <c r="C383" s="16">
        <f>IF(E$2 = D383, RANK(B383, B$377:B$399, 1), "")</f>
        <v>7</v>
      </c>
      <c r="D383" s="16">
        <f>COUNTIF('Team Points Summary'!H:H, 'Point Totals by Grade-Gender'!A383)</f>
        <v>3</v>
      </c>
      <c r="E383" s="16"/>
    </row>
    <row r="384" spans="1:5" ht="15" x14ac:dyDescent="0.25">
      <c r="A384" s="30" t="s">
        <v>547</v>
      </c>
      <c r="B384" s="16">
        <f>SUMIF('Team Points Summary'!H:H, 'Point Totals by Grade-Gender'!A384, 'Team Points Summary'!C:C)</f>
        <v>336</v>
      </c>
      <c r="C384" s="16">
        <f>IF(E$2 = D384, RANK(B384, B$377:B$399, 1), "")</f>
        <v>8</v>
      </c>
      <c r="D384" s="16">
        <f>COUNTIF('Team Points Summary'!H:H, 'Point Totals by Grade-Gender'!A384)</f>
        <v>3</v>
      </c>
      <c r="E384" s="16"/>
    </row>
    <row r="385" spans="1:5" ht="15" x14ac:dyDescent="0.25">
      <c r="A385" s="30" t="s">
        <v>530</v>
      </c>
      <c r="B385" s="16">
        <f>SUMIF('Team Points Summary'!H:H, 'Point Totals by Grade-Gender'!A385, 'Team Points Summary'!C:C)</f>
        <v>356</v>
      </c>
      <c r="C385" s="16">
        <f>IF(E$2 = D385, RANK(B385, B$377:B$399, 1), "")</f>
        <v>9</v>
      </c>
      <c r="D385" s="16">
        <f>COUNTIF('Team Points Summary'!H:H, 'Point Totals by Grade-Gender'!A385)</f>
        <v>3</v>
      </c>
      <c r="E385" s="16"/>
    </row>
    <row r="386" spans="1:5" ht="15" x14ac:dyDescent="0.25">
      <c r="A386" s="30" t="s">
        <v>163</v>
      </c>
      <c r="B386" s="16">
        <f>SUMIF('Team Points Summary'!H:H, 'Point Totals by Grade-Gender'!A386, 'Team Points Summary'!C:C)</f>
        <v>377</v>
      </c>
      <c r="C386" s="16">
        <f>IF(E$2 = D386, RANK(B386, B$377:B$399, 1), "")</f>
        <v>10</v>
      </c>
      <c r="D386" s="16">
        <f>COUNTIF('Team Points Summary'!H:H, 'Point Totals by Grade-Gender'!A386)</f>
        <v>3</v>
      </c>
      <c r="E386" s="16"/>
    </row>
    <row r="387" spans="1:5" ht="15" hidden="1" x14ac:dyDescent="0.25">
      <c r="A387" s="30" t="s">
        <v>535</v>
      </c>
      <c r="B387" s="16">
        <f>SUMIF('Team Points Summary'!H:H, 'Point Totals by Grade-Gender'!A387, 'Team Points Summary'!C:C)</f>
        <v>420</v>
      </c>
      <c r="C387" s="16">
        <f>IF(E$2 = D387, RANK(B387, B$377:B$399, 1), "")</f>
        <v>11</v>
      </c>
      <c r="D387" s="16">
        <f>COUNTIF('Team Points Summary'!H:H, 'Point Totals by Grade-Gender'!A387)</f>
        <v>3</v>
      </c>
      <c r="E387" s="16"/>
    </row>
    <row r="388" spans="1:5" ht="15" hidden="1" x14ac:dyDescent="0.25">
      <c r="A388" s="30" t="s">
        <v>159</v>
      </c>
      <c r="B388" s="16">
        <f>SUMIF('Team Points Summary'!H:H, 'Point Totals by Grade-Gender'!A388, 'Team Points Summary'!C:C)</f>
        <v>441</v>
      </c>
      <c r="C388" s="16">
        <f>IF(E$2 = D388, RANK(B388, B$377:B$399, 1), "")</f>
        <v>12</v>
      </c>
      <c r="D388" s="16">
        <f>COUNTIF('Team Points Summary'!H:H, 'Point Totals by Grade-Gender'!A388)</f>
        <v>3</v>
      </c>
      <c r="E388" s="16"/>
    </row>
    <row r="389" spans="1:5" ht="15" hidden="1" x14ac:dyDescent="0.25">
      <c r="A389" s="30" t="s">
        <v>161</v>
      </c>
      <c r="B389" s="16">
        <f>SUMIF('Team Points Summary'!H:H, 'Point Totals by Grade-Gender'!A389, 'Team Points Summary'!C:C)</f>
        <v>473</v>
      </c>
      <c r="C389" s="16">
        <f>IF(E$2 = D389, RANK(B389, B$377:B$399, 1), "")</f>
        <v>13</v>
      </c>
      <c r="D389" s="16">
        <f>COUNTIF('Team Points Summary'!H:H, 'Point Totals by Grade-Gender'!A389)</f>
        <v>3</v>
      </c>
      <c r="E389" s="16"/>
    </row>
    <row r="390" spans="1:5" ht="15" hidden="1" x14ac:dyDescent="0.25">
      <c r="A390" s="30" t="s">
        <v>237</v>
      </c>
      <c r="B390" s="16">
        <f>SUMIF('Team Points Summary'!H:H, 'Point Totals by Grade-Gender'!A390, 'Team Points Summary'!C:C)</f>
        <v>529</v>
      </c>
      <c r="C390" s="16">
        <f>IF(E$2 = D390, RANK(B390, B$377:B$399, 1), "")</f>
        <v>14</v>
      </c>
      <c r="D390" s="16">
        <f>COUNTIF('Team Points Summary'!H:H, 'Point Totals by Grade-Gender'!A390)</f>
        <v>3</v>
      </c>
      <c r="E390" s="16"/>
    </row>
    <row r="391" spans="1:5" ht="15" hidden="1" x14ac:dyDescent="0.25">
      <c r="A391" s="30" t="s">
        <v>540</v>
      </c>
      <c r="B391" s="16">
        <f>SUMIF('Team Points Summary'!H:H, 'Point Totals by Grade-Gender'!A391, 'Team Points Summary'!C:C)</f>
        <v>550</v>
      </c>
      <c r="C391" s="16">
        <f>IF(E$2 = D391, RANK(B391, B$377:B$399, 1), "")</f>
        <v>15</v>
      </c>
      <c r="D391" s="16">
        <f>COUNTIF('Team Points Summary'!H:H, 'Point Totals by Grade-Gender'!A391)</f>
        <v>3</v>
      </c>
      <c r="E391" s="16"/>
    </row>
    <row r="392" spans="1:5" ht="15" hidden="1" x14ac:dyDescent="0.25">
      <c r="A392" s="30" t="s">
        <v>162</v>
      </c>
      <c r="B392" s="16">
        <f>SUMIF('Team Points Summary'!H:H, 'Point Totals by Grade-Gender'!A392, 'Team Points Summary'!C:C)</f>
        <v>629</v>
      </c>
      <c r="C392" s="16">
        <f>IF(E$2 = D392, RANK(B392, B$377:B$399, 1), "")</f>
        <v>16</v>
      </c>
      <c r="D392" s="16">
        <f>COUNTIF('Team Points Summary'!H:H, 'Point Totals by Grade-Gender'!A392)</f>
        <v>3</v>
      </c>
      <c r="E392" s="16"/>
    </row>
    <row r="393" spans="1:5" ht="15" hidden="1" x14ac:dyDescent="0.25">
      <c r="A393" s="30" t="s">
        <v>239</v>
      </c>
      <c r="B393" s="16">
        <f>SUMIF('Team Points Summary'!H:H, 'Point Totals by Grade-Gender'!A393, 'Team Points Summary'!C:C)</f>
        <v>680</v>
      </c>
      <c r="C393" s="16">
        <f>IF(E$2 = D393, RANK(B393, B$377:B$399, 1), "")</f>
        <v>17</v>
      </c>
      <c r="D393" s="16">
        <f>COUNTIF('Team Points Summary'!H:H, 'Point Totals by Grade-Gender'!A393)</f>
        <v>3</v>
      </c>
      <c r="E393" s="16"/>
    </row>
    <row r="394" spans="1:5" ht="15" hidden="1" x14ac:dyDescent="0.25">
      <c r="A394" s="30" t="s">
        <v>23</v>
      </c>
      <c r="B394" s="16">
        <f>SUMIF('Team Points Summary'!H:H, 'Point Totals by Grade-Gender'!A394, 'Team Points Summary'!C:C)</f>
        <v>707</v>
      </c>
      <c r="C394" s="16">
        <f>IF(E$2 = D394, RANK(B394, B$377:B$399, 1), "")</f>
        <v>18</v>
      </c>
      <c r="D394" s="16">
        <f>COUNTIF('Team Points Summary'!H:H, 'Point Totals by Grade-Gender'!A394)</f>
        <v>3</v>
      </c>
      <c r="E394" s="16"/>
    </row>
    <row r="395" spans="1:5" ht="15" hidden="1" x14ac:dyDescent="0.25">
      <c r="A395" s="30" t="s">
        <v>531</v>
      </c>
      <c r="B395" s="16">
        <f>SUMIF('Team Points Summary'!H:H, 'Point Totals by Grade-Gender'!A395, 'Team Points Summary'!C:C)</f>
        <v>731</v>
      </c>
      <c r="C395" s="16">
        <f>IF(E$2 = D395, RANK(B395, B$377:B$399, 1), "")</f>
        <v>19</v>
      </c>
      <c r="D395" s="16">
        <f>COUNTIF('Team Points Summary'!H:H, 'Point Totals by Grade-Gender'!A395)</f>
        <v>3</v>
      </c>
      <c r="E395" s="16"/>
    </row>
    <row r="396" spans="1:5" ht="15" hidden="1" x14ac:dyDescent="0.25">
      <c r="A396" s="30" t="s">
        <v>522</v>
      </c>
      <c r="B396" s="16">
        <f>SUMIF('Team Points Summary'!H:H, 'Point Totals by Grade-Gender'!A396, 'Team Points Summary'!C:C)</f>
        <v>846</v>
      </c>
      <c r="C396" s="16">
        <f>IF(E$2 = D396, RANK(B396, B$377:B$399, 1), "")</f>
        <v>20</v>
      </c>
      <c r="D396" s="16">
        <f>COUNTIF('Team Points Summary'!H:H, 'Point Totals by Grade-Gender'!A396)</f>
        <v>3</v>
      </c>
      <c r="E396" s="16"/>
    </row>
    <row r="397" spans="1:5" ht="15" hidden="1" x14ac:dyDescent="0.25">
      <c r="A397" s="30" t="s">
        <v>545</v>
      </c>
      <c r="B397" s="16">
        <f>SUMIF('Team Points Summary'!H:H, 'Point Totals by Grade-Gender'!A397, 'Team Points Summary'!C:C)</f>
        <v>860</v>
      </c>
      <c r="C397" s="16">
        <f>IF(E$2 = D397, RANK(B397, B$377:B$399, 1), "")</f>
        <v>21</v>
      </c>
      <c r="D397" s="16">
        <f>COUNTIF('Team Points Summary'!H:H, 'Point Totals by Grade-Gender'!A397)</f>
        <v>3</v>
      </c>
      <c r="E397" s="16"/>
    </row>
    <row r="398" spans="1:5" ht="15" hidden="1" x14ac:dyDescent="0.25">
      <c r="A398" s="30" t="s">
        <v>532</v>
      </c>
      <c r="B398" s="16">
        <f>SUMIF('Team Points Summary'!H:H, 'Point Totals by Grade-Gender'!A398, 'Team Points Summary'!C:C)</f>
        <v>922</v>
      </c>
      <c r="C398" s="16">
        <f>IF(E$2 = D398, RANK(B398, B$377:B$399, 1), "")</f>
        <v>22</v>
      </c>
      <c r="D398" s="16">
        <f>COUNTIF('Team Points Summary'!H:H, 'Point Totals by Grade-Gender'!A398)</f>
        <v>3</v>
      </c>
      <c r="E398" s="16"/>
    </row>
    <row r="399" spans="1:5" ht="15" hidden="1" x14ac:dyDescent="0.25">
      <c r="A399" s="30" t="s">
        <v>526</v>
      </c>
      <c r="B399" s="16">
        <f>SUMIF('Team Points Summary'!H:H, 'Point Totals by Grade-Gender'!A399, 'Team Points Summary'!C:C)</f>
        <v>953</v>
      </c>
      <c r="C399" s="16">
        <f>IF(E$2 = D399, RANK(B399, B$377:B$399, 1), "")</f>
        <v>23</v>
      </c>
      <c r="D399" s="16">
        <f>COUNTIF('Team Points Summary'!H:H, 'Point Totals by Grade-Gender'!A399)</f>
        <v>3</v>
      </c>
      <c r="E399" s="16"/>
    </row>
    <row r="400" spans="1:5" ht="15" hidden="1" x14ac:dyDescent="0.25">
      <c r="A400" s="30" t="s">
        <v>244</v>
      </c>
      <c r="B400" s="16">
        <f>SUMIF('Team Points Summary'!H:H, 'Point Totals by Grade-Gender'!A400, 'Team Points Summary'!C:C)</f>
        <v>212</v>
      </c>
      <c r="C400" s="16" t="str">
        <f>IF(E$2 = D400, RANK(B400, B$377:B$399, 1), "")</f>
        <v/>
      </c>
      <c r="D400" s="16">
        <f>COUNTIF('Team Points Summary'!H:H, 'Point Totals by Grade-Gender'!A400)</f>
        <v>2</v>
      </c>
      <c r="E400" s="16"/>
    </row>
    <row r="401" spans="1:5" ht="15" hidden="1" x14ac:dyDescent="0.25">
      <c r="A401" s="30" t="s">
        <v>120</v>
      </c>
      <c r="B401" s="16">
        <f>SUMIF('Team Points Summary'!H:H, 'Point Totals by Grade-Gender'!A401, 'Team Points Summary'!C:C)</f>
        <v>329</v>
      </c>
      <c r="C401" s="16" t="str">
        <f>IF(E$2 = D401, RANK(B401, B$377:B$399, 1), "")</f>
        <v/>
      </c>
      <c r="D401" s="16">
        <f>COUNTIF('Team Points Summary'!H:H, 'Point Totals by Grade-Gender'!A401)</f>
        <v>2</v>
      </c>
      <c r="E401" s="16"/>
    </row>
    <row r="402" spans="1:5" ht="15" hidden="1" x14ac:dyDescent="0.25">
      <c r="A402" s="30" t="s">
        <v>164</v>
      </c>
      <c r="B402" s="16">
        <f>SUMIF('Team Points Summary'!H:H, 'Point Totals by Grade-Gender'!A402, 'Team Points Summary'!C:C)</f>
        <v>329</v>
      </c>
      <c r="C402" s="16" t="str">
        <f>IF(E$2 = D402, RANK(B402, B$377:B$399, 1), "")</f>
        <v/>
      </c>
      <c r="D402" s="16">
        <f>COUNTIF('Team Points Summary'!H:H, 'Point Totals by Grade-Gender'!A402)</f>
        <v>2</v>
      </c>
      <c r="E402" s="16"/>
    </row>
    <row r="403" spans="1:5" ht="15" hidden="1" x14ac:dyDescent="0.25">
      <c r="A403" s="30" t="s">
        <v>537</v>
      </c>
      <c r="B403" s="16">
        <f>SUMIF('Team Points Summary'!H:H, 'Point Totals by Grade-Gender'!A403, 'Team Points Summary'!C:C)</f>
        <v>425</v>
      </c>
      <c r="C403" s="16" t="str">
        <f>IF(E$2 = D403, RANK(B403, B$377:B$399, 1), "")</f>
        <v/>
      </c>
      <c r="D403" s="16">
        <f>COUNTIF('Team Points Summary'!H:H, 'Point Totals by Grade-Gender'!A403)</f>
        <v>2</v>
      </c>
      <c r="E403" s="16"/>
    </row>
    <row r="404" spans="1:5" ht="15" hidden="1" x14ac:dyDescent="0.25">
      <c r="A404" s="30" t="s">
        <v>524</v>
      </c>
      <c r="B404" s="16">
        <f>SUMIF('Team Points Summary'!H:H, 'Point Totals by Grade-Gender'!A404, 'Team Points Summary'!C:C)</f>
        <v>459</v>
      </c>
      <c r="C404" s="16" t="str">
        <f>IF(E$2 = D404, RANK(B404, B$377:B$399, 1), "")</f>
        <v/>
      </c>
      <c r="D404" s="16">
        <f>COUNTIF('Team Points Summary'!H:H, 'Point Totals by Grade-Gender'!A404)</f>
        <v>2</v>
      </c>
      <c r="E404" s="16"/>
    </row>
    <row r="405" spans="1:5" ht="15" hidden="1" x14ac:dyDescent="0.25">
      <c r="A405" s="30" t="s">
        <v>519</v>
      </c>
      <c r="B405" s="16">
        <f>SUMIF('Team Points Summary'!H:H, 'Point Totals by Grade-Gender'!A405, 'Team Points Summary'!C:C)</f>
        <v>462</v>
      </c>
      <c r="C405" s="16" t="str">
        <f>IF(E$2 = D405, RANK(B405, B$377:B$399, 1), "")</f>
        <v/>
      </c>
      <c r="D405" s="16">
        <f>COUNTIF('Team Points Summary'!H:H, 'Point Totals by Grade-Gender'!A405)</f>
        <v>2</v>
      </c>
      <c r="E405" s="16"/>
    </row>
    <row r="406" spans="1:5" ht="15" hidden="1" x14ac:dyDescent="0.25">
      <c r="A406" s="30" t="s">
        <v>541</v>
      </c>
      <c r="B406" s="16">
        <f>SUMIF('Team Points Summary'!H:H, 'Point Totals by Grade-Gender'!A406, 'Team Points Summary'!C:C)</f>
        <v>508</v>
      </c>
      <c r="C406" s="16" t="str">
        <f>IF(E$2 = D406, RANK(B406, B$377:B$399, 1), "")</f>
        <v/>
      </c>
      <c r="D406" s="16">
        <f>COUNTIF('Team Points Summary'!H:H, 'Point Totals by Grade-Gender'!A406)</f>
        <v>2</v>
      </c>
      <c r="E406" s="16"/>
    </row>
    <row r="407" spans="1:5" ht="15" hidden="1" x14ac:dyDescent="0.25">
      <c r="A407" s="30" t="s">
        <v>528</v>
      </c>
      <c r="B407" s="16">
        <f>SUMIF('Team Points Summary'!H:H, 'Point Totals by Grade-Gender'!A407, 'Team Points Summary'!C:C)</f>
        <v>590</v>
      </c>
      <c r="C407" s="16" t="str">
        <f>IF(E$2 = D407, RANK(B407, B$377:B$399, 1), "")</f>
        <v/>
      </c>
      <c r="D407" s="16">
        <f>COUNTIF('Team Points Summary'!H:H, 'Point Totals by Grade-Gender'!A407)</f>
        <v>2</v>
      </c>
      <c r="E407" s="16"/>
    </row>
    <row r="408" spans="1:5" ht="15" hidden="1" x14ac:dyDescent="0.25">
      <c r="A408" s="30" t="s">
        <v>525</v>
      </c>
      <c r="B408" s="16">
        <f>SUMIF('Team Points Summary'!H:H, 'Point Totals by Grade-Gender'!A408, 'Team Points Summary'!C:C)</f>
        <v>673</v>
      </c>
      <c r="C408" s="16" t="str">
        <f>IF(E$2 = D408, RANK(B408, B$377:B$399, 1), "")</f>
        <v/>
      </c>
      <c r="D408" s="16">
        <f>COUNTIF('Team Points Summary'!H:H, 'Point Totals by Grade-Gender'!A408)</f>
        <v>2</v>
      </c>
      <c r="E408" s="16"/>
    </row>
    <row r="409" spans="1:5" ht="15" hidden="1" x14ac:dyDescent="0.25">
      <c r="A409" s="30" t="s">
        <v>520</v>
      </c>
      <c r="B409" s="16">
        <f>SUMIF('Team Points Summary'!H:H, 'Point Totals by Grade-Gender'!A409, 'Team Points Summary'!C:C)</f>
        <v>59</v>
      </c>
      <c r="C409" s="16" t="str">
        <f>IF(E$2 = D409, RANK(B409, B$377:B$399, 1), "")</f>
        <v/>
      </c>
      <c r="D409" s="16">
        <f>COUNTIF('Team Points Summary'!H:H, 'Point Totals by Grade-Gender'!A409)</f>
        <v>1</v>
      </c>
      <c r="E409" s="16"/>
    </row>
    <row r="410" spans="1:5" ht="15" hidden="1" x14ac:dyDescent="0.25">
      <c r="A410" s="30" t="s">
        <v>240</v>
      </c>
      <c r="B410" s="16">
        <f>SUMIF('Team Points Summary'!H:H, 'Point Totals by Grade-Gender'!A410, 'Team Points Summary'!C:C)</f>
        <v>149</v>
      </c>
      <c r="C410" s="16" t="str">
        <f>IF(E$2 = D410, RANK(B410, B$377:B$399, 1), "")</f>
        <v/>
      </c>
      <c r="D410" s="16">
        <f>COUNTIF('Team Points Summary'!H:H, 'Point Totals by Grade-Gender'!A410)</f>
        <v>1</v>
      </c>
      <c r="E410" s="16"/>
    </row>
    <row r="411" spans="1:5" ht="15" hidden="1" x14ac:dyDescent="0.25">
      <c r="A411" s="30" t="s">
        <v>242</v>
      </c>
      <c r="B411" s="16">
        <f>SUMIF('Team Points Summary'!H:H, 'Point Totals by Grade-Gender'!A411, 'Team Points Summary'!C:C)</f>
        <v>170</v>
      </c>
      <c r="C411" s="16" t="str">
        <f>IF(E$2 = D411, RANK(B411, B$377:B$399, 1), "")</f>
        <v/>
      </c>
      <c r="D411" s="16">
        <f>COUNTIF('Team Points Summary'!H:H, 'Point Totals by Grade-Gender'!A411)</f>
        <v>1</v>
      </c>
      <c r="E411" s="16"/>
    </row>
    <row r="412" spans="1:5" ht="15" hidden="1" x14ac:dyDescent="0.25">
      <c r="A412" s="30" t="s">
        <v>538</v>
      </c>
      <c r="B412" s="16">
        <f>SUMIF('Team Points Summary'!H:H, 'Point Totals by Grade-Gender'!A412, 'Team Points Summary'!C:C)</f>
        <v>216</v>
      </c>
      <c r="C412" s="16" t="str">
        <f>IF(E$2 = D412, RANK(B412, B$377:B$399, 1), "")</f>
        <v/>
      </c>
      <c r="D412" s="16">
        <f>COUNTIF('Team Points Summary'!H:H, 'Point Totals by Grade-Gender'!A412)</f>
        <v>1</v>
      </c>
      <c r="E412" s="16"/>
    </row>
    <row r="413" spans="1:5" ht="15" hidden="1" x14ac:dyDescent="0.25">
      <c r="A413" s="30" t="s">
        <v>536</v>
      </c>
      <c r="B413" s="16">
        <f>SUMIF('Team Points Summary'!H:H, 'Point Totals by Grade-Gender'!A413, 'Team Points Summary'!C:C)</f>
        <v>218</v>
      </c>
      <c r="C413" s="16" t="str">
        <f>IF(E$2 = D413, RANK(B413, B$377:B$399, 1), "")</f>
        <v/>
      </c>
      <c r="D413" s="16">
        <f>COUNTIF('Team Points Summary'!H:H, 'Point Totals by Grade-Gender'!A413)</f>
        <v>1</v>
      </c>
      <c r="E413" s="16"/>
    </row>
    <row r="414" spans="1:5" ht="15" hidden="1" x14ac:dyDescent="0.25">
      <c r="A414" s="30" t="s">
        <v>529</v>
      </c>
      <c r="B414" s="16">
        <f>SUMIF('Team Points Summary'!H:H, 'Point Totals by Grade-Gender'!A414, 'Team Points Summary'!C:C)</f>
        <v>241</v>
      </c>
      <c r="C414" s="16" t="str">
        <f>IF(E$2 = D414, RANK(B414, B$377:B$399, 1), "")</f>
        <v/>
      </c>
      <c r="D414" s="16">
        <f>COUNTIF('Team Points Summary'!H:H, 'Point Totals by Grade-Gender'!A414)</f>
        <v>1</v>
      </c>
      <c r="E414" s="16"/>
    </row>
    <row r="415" spans="1:5" ht="15" hidden="1" x14ac:dyDescent="0.25">
      <c r="A415" s="30" t="s">
        <v>46</v>
      </c>
      <c r="B415" s="16">
        <f>SUMIF('Team Points Summary'!H:H, 'Point Totals by Grade-Gender'!A415, 'Team Points Summary'!C:C)</f>
        <v>257</v>
      </c>
      <c r="C415" s="16" t="str">
        <f>IF(E$2 = D415, RANK(B415, B$377:B$399, 1), "")</f>
        <v/>
      </c>
      <c r="D415" s="16">
        <f>COUNTIF('Team Points Summary'!H:H, 'Point Totals by Grade-Gender'!A415)</f>
        <v>1</v>
      </c>
      <c r="E415" s="16"/>
    </row>
    <row r="416" spans="1:5" ht="15" hidden="1" x14ac:dyDescent="0.25">
      <c r="A416" s="30" t="s">
        <v>521</v>
      </c>
      <c r="B416" s="16">
        <f>SUMIF('Team Points Summary'!H:H, 'Point Totals by Grade-Gender'!A416, 'Team Points Summary'!C:C)</f>
        <v>265</v>
      </c>
      <c r="C416" s="16" t="str">
        <f>IF(E$2 = D416, RANK(B416, B$377:B$399, 1), "")</f>
        <v/>
      </c>
      <c r="D416" s="16">
        <f>COUNTIF('Team Points Summary'!H:H, 'Point Totals by Grade-Gender'!A416)</f>
        <v>1</v>
      </c>
      <c r="E416" s="16"/>
    </row>
    <row r="417" spans="1:5" ht="15" hidden="1" x14ac:dyDescent="0.25">
      <c r="A417" s="30" t="s">
        <v>543</v>
      </c>
      <c r="B417" s="16">
        <f>SUMIF('Team Points Summary'!H:H, 'Point Totals by Grade-Gender'!A417, 'Team Points Summary'!C:C)</f>
        <v>285</v>
      </c>
      <c r="C417" s="16" t="str">
        <f>IF(E$2 = D417, RANK(B417, B$377:B$399, 1), "")</f>
        <v/>
      </c>
      <c r="D417" s="16">
        <f>COUNTIF('Team Points Summary'!H:H, 'Point Totals by Grade-Gender'!A417)</f>
        <v>1</v>
      </c>
      <c r="E417" s="16"/>
    </row>
    <row r="418" spans="1:5" ht="15" hidden="1" x14ac:dyDescent="0.25">
      <c r="A418" s="30" t="s">
        <v>544</v>
      </c>
      <c r="B418" s="16">
        <f>SUMIF('Team Points Summary'!H:H, 'Point Totals by Grade-Gender'!A418, 'Team Points Summary'!C:C)</f>
        <v>297</v>
      </c>
      <c r="C418" s="16" t="str">
        <f>IF(E$2 = D418, RANK(B418, B$377:B$399, 1), "")</f>
        <v/>
      </c>
      <c r="D418" s="16">
        <f>COUNTIF('Team Points Summary'!H:H, 'Point Totals by Grade-Gender'!A418)</f>
        <v>1</v>
      </c>
      <c r="E418" s="16"/>
    </row>
    <row r="419" spans="1:5" ht="15" hidden="1" x14ac:dyDescent="0.25">
      <c r="A419" s="30" t="s">
        <v>539</v>
      </c>
      <c r="B419" s="16">
        <f>SUMIF('Team Points Summary'!H:H, 'Point Totals by Grade-Gender'!A419, 'Team Points Summary'!C:C)</f>
        <v>320</v>
      </c>
      <c r="C419" s="16" t="str">
        <f>IF(E$2 = D419, RANK(B419, B$377:B$399, 1), "")</f>
        <v/>
      </c>
      <c r="D419" s="16">
        <f>COUNTIF('Team Points Summary'!H:H, 'Point Totals by Grade-Gender'!A419)</f>
        <v>1</v>
      </c>
      <c r="E419" s="16"/>
    </row>
    <row r="420" spans="1:5" ht="15" hidden="1" x14ac:dyDescent="0.25">
      <c r="A420" s="30" t="s">
        <v>134</v>
      </c>
      <c r="B420" s="16">
        <f>SUMIF('Team Points Summary'!H:H, 'Point Totals by Grade-Gender'!A420, 'Team Points Summary'!C:C)</f>
        <v>340</v>
      </c>
      <c r="C420" s="16" t="str">
        <f>IF(E$2 = D420, RANK(B420, B$377:B$399, 1), "")</f>
        <v/>
      </c>
      <c r="D420" s="16">
        <f>COUNTIF('Team Points Summary'!H:H, 'Point Totals by Grade-Gender'!A420)</f>
        <v>1</v>
      </c>
      <c r="E420" s="16"/>
    </row>
    <row r="421" spans="1:5" ht="15" hidden="1" x14ac:dyDescent="0.25">
      <c r="A421" s="30" t="s">
        <v>548</v>
      </c>
      <c r="B421" s="16">
        <f>SUMIF('Team Points Summary'!H:H, 'Point Totals by Grade-Gender'!A421, 'Team Points Summary'!C:C)</f>
        <v>342</v>
      </c>
      <c r="C421" s="16" t="str">
        <f>IF(E$2 = D421, RANK(B421, B$377:B$399, 1), "")</f>
        <v/>
      </c>
      <c r="D421" s="16">
        <f>COUNTIF('Team Points Summary'!H:H, 'Point Totals by Grade-Gender'!A421)</f>
        <v>1</v>
      </c>
      <c r="E421" s="16"/>
    </row>
    <row r="422" spans="1:5" ht="15" hidden="1" x14ac:dyDescent="0.25">
      <c r="A422" s="30" t="s">
        <v>542</v>
      </c>
      <c r="B422" s="16">
        <f>SUMIF('Team Points Summary'!H:H, 'Point Totals by Grade-Gender'!A422, 'Team Points Summary'!C:C)</f>
        <v>347</v>
      </c>
      <c r="C422" s="16" t="str">
        <f>IF(E$2 = D422, RANK(B422, B$377:B$399, 1), "")</f>
        <v/>
      </c>
      <c r="D422" s="16">
        <f>COUNTIF('Team Points Summary'!H:H, 'Point Totals by Grade-Gender'!A422)</f>
        <v>1</v>
      </c>
      <c r="E422" s="16"/>
    </row>
    <row r="423" spans="1:5" ht="15" hidden="1" x14ac:dyDescent="0.25">
      <c r="A423" s="30" t="s">
        <v>546</v>
      </c>
      <c r="B423" s="16">
        <f>SUMIF('Team Points Summary'!H:H, 'Point Totals by Grade-Gender'!A423, 'Team Points Summary'!C:C)</f>
        <v>351</v>
      </c>
      <c r="C423" s="16" t="str">
        <f>IF(E$2 = D423, RANK(B423, B$377:B$399, 1), "")</f>
        <v/>
      </c>
      <c r="D423" s="16">
        <f>COUNTIF('Team Points Summary'!H:H, 'Point Totals by Grade-Gender'!A423)</f>
        <v>1</v>
      </c>
      <c r="E423" s="16"/>
    </row>
    <row r="424" spans="1:5" ht="15" hidden="1" x14ac:dyDescent="0.25">
      <c r="A424" s="30" t="s">
        <v>160</v>
      </c>
      <c r="B424" s="16">
        <f>SUMIF('Team Points Summary'!H:H, 'Point Totals by Grade-Gender'!A424, 'Team Points Summary'!C:C)</f>
        <v>361</v>
      </c>
      <c r="C424" s="16" t="str">
        <f>IF(E$2 = D424, RANK(B424, B$377:B$399, 1), "")</f>
        <v/>
      </c>
      <c r="D424" s="16">
        <f>COUNTIF('Team Points Summary'!H:H, 'Point Totals by Grade-Gender'!A424)</f>
        <v>1</v>
      </c>
      <c r="E424" s="16"/>
    </row>
    <row r="425" spans="1:5" ht="15" hidden="1" x14ac:dyDescent="0.25">
      <c r="A425" s="30" t="s">
        <v>527</v>
      </c>
      <c r="B425" s="16">
        <f>SUMIF('Team Points Summary'!H:H, 'Point Totals by Grade-Gender'!A425, 'Team Points Summary'!C:C)</f>
        <v>381</v>
      </c>
      <c r="C425" s="16" t="str">
        <f>IF(E$2 = D425, RANK(B425, B$377:B$399, 1), "")</f>
        <v/>
      </c>
      <c r="D425" s="16">
        <f>COUNTIF('Team Points Summary'!H:H, 'Point Totals by Grade-Gender'!A425)</f>
        <v>1</v>
      </c>
      <c r="E425" s="16"/>
    </row>
    <row r="426" spans="1:5" ht="15" hidden="1" x14ac:dyDescent="0.25">
      <c r="A426" s="30" t="s">
        <v>523</v>
      </c>
      <c r="B426" s="16">
        <f>SUMIF('Team Points Summary'!H:H, 'Point Totals by Grade-Gender'!A426, 'Team Points Summary'!C:C)</f>
        <v>404</v>
      </c>
      <c r="C426" s="16" t="str">
        <f>IF(E$2 = D426, RANK(B426, B$377:B$399, 1), "")</f>
        <v/>
      </c>
      <c r="D426" s="16">
        <f>COUNTIF('Team Points Summary'!H:H, 'Point Totals by Grade-Gender'!A426)</f>
        <v>1</v>
      </c>
      <c r="E426" s="16"/>
    </row>
    <row r="427" spans="1:5" ht="15" hidden="1" x14ac:dyDescent="0.25">
      <c r="A427" s="30" t="s">
        <v>533</v>
      </c>
      <c r="B427" s="16">
        <f>SUMIF('Team Points Summary'!H:H, 'Point Totals by Grade-Gender'!A427, 'Team Points Summary'!C:C)</f>
        <v>417</v>
      </c>
      <c r="C427" s="16" t="str">
        <f>IF(E$2 = D427, RANK(B427, B$377:B$399, 1), "")</f>
        <v/>
      </c>
      <c r="D427" s="16">
        <f>COUNTIF('Team Points Summary'!H:H, 'Point Totals by Grade-Gender'!A427)</f>
        <v>1</v>
      </c>
      <c r="E427" s="16"/>
    </row>
    <row r="428" spans="1:5" ht="15" hidden="1" x14ac:dyDescent="0.25">
      <c r="A428" s="30" t="s">
        <v>238</v>
      </c>
      <c r="B428" s="16">
        <f>SUMIF('Team Points Summary'!H:H, 'Point Totals by Grade-Gender'!A428, 'Team Points Summary'!C:C)</f>
        <v>468</v>
      </c>
      <c r="C428" s="16" t="str">
        <f>IF(E$2 = D428, RANK(B428, B$377:B$399, 1), "")</f>
        <v/>
      </c>
      <c r="D428" s="16">
        <f>COUNTIF('Team Points Summary'!H:H, 'Point Totals by Grade-Gender'!A428)</f>
        <v>1</v>
      </c>
      <c r="E428" s="16"/>
    </row>
    <row r="429" spans="1:5" x14ac:dyDescent="0.2">
      <c r="A429" s="15" t="s">
        <v>47</v>
      </c>
      <c r="B429" s="16"/>
      <c r="C429" s="16"/>
      <c r="D429" s="16"/>
      <c r="E429" s="16"/>
    </row>
    <row r="430" spans="1:5" x14ac:dyDescent="0.2">
      <c r="A430" s="11" t="s">
        <v>36</v>
      </c>
      <c r="B430" s="21">
        <f>SUM(B377:B428)</f>
        <v>21141</v>
      </c>
      <c r="C430" s="16"/>
      <c r="D430" s="16"/>
      <c r="E430" s="16">
        <f>SUMIF('Team Points Summary'!H:H, 'Point Totals by Grade-Gender'!A430, 'Team Points Summary'!C:C)</f>
        <v>21141</v>
      </c>
    </row>
    <row r="432" spans="1:5" ht="18" x14ac:dyDescent="0.25">
      <c r="A432" s="20" t="s">
        <v>254</v>
      </c>
      <c r="B432" s="19">
        <f>SUM(B30,B64,B139,B200,B268,B331,B375,B430)</f>
        <v>164037</v>
      </c>
    </row>
  </sheetData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Point Totals by Grade and Gender</oddHeader>
    <oddFooter>&amp;L&amp;Z&amp;F &amp;A 
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pane ySplit="1380" topLeftCell="A2" activePane="bottomLeft"/>
      <selection pane="bottomLeft" activeCell="F3" sqref="F3"/>
    </sheetView>
  </sheetViews>
  <sheetFormatPr defaultRowHeight="12.75" x14ac:dyDescent="0.2"/>
  <cols>
    <col min="1" max="1" width="28.7109375" customWidth="1"/>
    <col min="3" max="3" width="7.7109375" customWidth="1"/>
    <col min="4" max="4" width="6.42578125" customWidth="1"/>
    <col min="5" max="5" width="6" hidden="1" customWidth="1"/>
  </cols>
  <sheetData>
    <row r="1" spans="1:5" ht="18" x14ac:dyDescent="0.25">
      <c r="A1" s="4" t="s">
        <v>255</v>
      </c>
    </row>
    <row r="2" spans="1:5" ht="38.25" x14ac:dyDescent="0.2">
      <c r="A2" s="5" t="s">
        <v>0</v>
      </c>
      <c r="B2" s="3" t="s">
        <v>27</v>
      </c>
      <c r="C2" s="3" t="s">
        <v>4</v>
      </c>
      <c r="D2" s="7" t="s">
        <v>28</v>
      </c>
      <c r="E2">
        <v>22</v>
      </c>
    </row>
    <row r="3" spans="1:5" ht="15" x14ac:dyDescent="0.25">
      <c r="A3" s="54" t="s">
        <v>62</v>
      </c>
      <c r="B3" s="16">
        <f>SUMIF('Team Points Summary'!B:B, 'Team Overall'!A3, 'Team Points Summary'!C:C)</f>
        <v>2108</v>
      </c>
      <c r="C3" s="16">
        <f>IF(E$2 = D3, RANK(B3, B$3:B$4, 1), "")</f>
        <v>1</v>
      </c>
      <c r="D3" s="16">
        <f>COUNTIF('Team Points Summary'!B:B, 'Team Overall'!A3)</f>
        <v>22</v>
      </c>
    </row>
    <row r="4" spans="1:5" ht="15" x14ac:dyDescent="0.25">
      <c r="A4" s="54" t="s">
        <v>57</v>
      </c>
      <c r="B4" s="16">
        <f>SUMIF('Team Points Summary'!B:B, 'Team Overall'!A4, 'Team Points Summary'!C:C)</f>
        <v>2112</v>
      </c>
      <c r="C4" s="16" t="str">
        <f>IF(E$2 = D4, RANK(B4, B$3:B$4, 1), "")</f>
        <v/>
      </c>
      <c r="D4" s="16">
        <f>COUNTIF('Team Points Summary'!B:B, 'Team Overall'!A4)</f>
        <v>20</v>
      </c>
    </row>
    <row r="5" spans="1:5" ht="15" x14ac:dyDescent="0.25">
      <c r="A5" s="54" t="s">
        <v>58</v>
      </c>
      <c r="B5" s="16">
        <f>SUMIF('Team Points Summary'!B:B, 'Team Overall'!A5, 'Team Points Summary'!C:C)</f>
        <v>2198</v>
      </c>
      <c r="C5" s="16" t="str">
        <f>IF(E$2 = D5, RANK(B5, B$3:B$5, 1), "")</f>
        <v/>
      </c>
      <c r="D5" s="16">
        <f>COUNTIF('Team Points Summary'!B:B, 'Team Overall'!A5)</f>
        <v>20</v>
      </c>
    </row>
    <row r="6" spans="1:5" ht="15" x14ac:dyDescent="0.25">
      <c r="A6" s="54" t="s">
        <v>56</v>
      </c>
      <c r="B6" s="16">
        <f>SUMIF('Team Points Summary'!B:B, 'Team Overall'!A6, 'Team Points Summary'!C:C)</f>
        <v>2458</v>
      </c>
      <c r="C6" s="16" t="str">
        <f t="shared" ref="C6:C67" si="0">IF(E$2 = D6, RANK(B6, B$3:B$37, 1), "")</f>
        <v/>
      </c>
      <c r="D6" s="16">
        <f>COUNTIF('Team Points Summary'!B:B, 'Team Overall'!A6)</f>
        <v>20</v>
      </c>
    </row>
    <row r="7" spans="1:5" ht="15" x14ac:dyDescent="0.25">
      <c r="A7" s="54" t="s">
        <v>166</v>
      </c>
      <c r="B7" s="16">
        <f>SUMIF('Team Points Summary'!B:B, 'Team Overall'!A7, 'Team Points Summary'!C:C)</f>
        <v>3984</v>
      </c>
      <c r="C7" s="16" t="str">
        <f t="shared" si="0"/>
        <v/>
      </c>
      <c r="D7" s="16">
        <f>COUNTIF('Team Points Summary'!B:B, 'Team Overall'!A7)</f>
        <v>20</v>
      </c>
    </row>
    <row r="8" spans="1:5" ht="15" x14ac:dyDescent="0.25">
      <c r="A8" s="54" t="s">
        <v>170</v>
      </c>
      <c r="B8" s="16">
        <f>SUMIF('Team Points Summary'!B:B, 'Team Overall'!A8, 'Team Points Summary'!C:C)</f>
        <v>4292</v>
      </c>
      <c r="C8" s="16" t="str">
        <f t="shared" si="0"/>
        <v/>
      </c>
      <c r="D8" s="16">
        <f>COUNTIF('Team Points Summary'!B:B, 'Team Overall'!A8)</f>
        <v>20</v>
      </c>
    </row>
    <row r="9" spans="1:5" ht="15" x14ac:dyDescent="0.25">
      <c r="A9" s="54" t="s">
        <v>77</v>
      </c>
      <c r="B9" s="16">
        <f>SUMIF('Team Points Summary'!B:B, 'Team Overall'!A9, 'Team Points Summary'!C:C)</f>
        <v>1521</v>
      </c>
      <c r="C9" s="16" t="str">
        <f t="shared" si="0"/>
        <v/>
      </c>
      <c r="D9" s="16">
        <f>COUNTIF('Team Points Summary'!B:B, 'Team Overall'!A9)</f>
        <v>19</v>
      </c>
    </row>
    <row r="10" spans="1:5" ht="15" x14ac:dyDescent="0.25">
      <c r="A10" s="54" t="s">
        <v>60</v>
      </c>
      <c r="B10" s="16">
        <f>SUMIF('Team Points Summary'!B:B, 'Team Overall'!A10, 'Team Points Summary'!C:C)</f>
        <v>2141</v>
      </c>
      <c r="C10" s="16" t="str">
        <f t="shared" si="0"/>
        <v/>
      </c>
      <c r="D10" s="16">
        <f>COUNTIF('Team Points Summary'!B:B, 'Team Overall'!A10)</f>
        <v>19</v>
      </c>
    </row>
    <row r="11" spans="1:5" ht="15" x14ac:dyDescent="0.25">
      <c r="A11" s="54" t="s">
        <v>71</v>
      </c>
      <c r="B11" s="16">
        <f>SUMIF('Team Points Summary'!B:B, 'Team Overall'!A11, 'Team Points Summary'!C:C)</f>
        <v>1725</v>
      </c>
      <c r="C11" s="16" t="str">
        <f t="shared" si="0"/>
        <v/>
      </c>
      <c r="D11" s="16">
        <f>COUNTIF('Team Points Summary'!B:B, 'Team Overall'!A11)</f>
        <v>18</v>
      </c>
    </row>
    <row r="12" spans="1:5" ht="14.25" customHeight="1" x14ac:dyDescent="0.25">
      <c r="A12" s="54" t="s">
        <v>78</v>
      </c>
      <c r="B12" s="16">
        <f>SUMIF('Team Points Summary'!B:B, 'Team Overall'!A12, 'Team Points Summary'!C:C)</f>
        <v>1916</v>
      </c>
      <c r="C12" s="16" t="str">
        <f t="shared" si="0"/>
        <v/>
      </c>
      <c r="D12" s="16">
        <f>COUNTIF('Team Points Summary'!B:B, 'Team Overall'!A12)</f>
        <v>17</v>
      </c>
    </row>
    <row r="13" spans="1:5" ht="15" x14ac:dyDescent="0.25">
      <c r="A13" s="54" t="s">
        <v>95</v>
      </c>
      <c r="B13" s="16">
        <f>SUMIF('Team Points Summary'!B:B, 'Team Overall'!A13, 'Team Points Summary'!C:C)</f>
        <v>695</v>
      </c>
      <c r="C13" s="16" t="str">
        <f t="shared" si="0"/>
        <v/>
      </c>
      <c r="D13" s="16">
        <f>COUNTIF('Team Points Summary'!B:B, 'Team Overall'!A13)</f>
        <v>16</v>
      </c>
    </row>
    <row r="14" spans="1:5" ht="15" x14ac:dyDescent="0.25">
      <c r="A14" s="54" t="s">
        <v>76</v>
      </c>
      <c r="B14" s="16">
        <f>SUMIF('Team Points Summary'!B:B, 'Team Overall'!A14, 'Team Points Summary'!C:C)</f>
        <v>2764</v>
      </c>
      <c r="C14" s="16" t="str">
        <f t="shared" si="0"/>
        <v/>
      </c>
      <c r="D14" s="16">
        <f>COUNTIF('Team Points Summary'!B:B, 'Team Overall'!A14)</f>
        <v>15</v>
      </c>
    </row>
    <row r="15" spans="1:5" ht="15" x14ac:dyDescent="0.25">
      <c r="A15" s="54" t="s">
        <v>137</v>
      </c>
      <c r="B15" s="16">
        <f>SUMIF('Team Points Summary'!B:B, 'Team Overall'!A15, 'Team Points Summary'!C:C)</f>
        <v>1220</v>
      </c>
      <c r="C15" s="16" t="str">
        <f t="shared" si="0"/>
        <v/>
      </c>
      <c r="D15" s="16">
        <f>COUNTIF('Team Points Summary'!B:B, 'Team Overall'!A15)</f>
        <v>14</v>
      </c>
    </row>
    <row r="16" spans="1:5" ht="15" x14ac:dyDescent="0.25">
      <c r="A16" s="54" t="s">
        <v>54</v>
      </c>
      <c r="B16" s="16">
        <f>SUMIF('Team Points Summary'!B:B, 'Team Overall'!A16, 'Team Points Summary'!C:C)</f>
        <v>1408</v>
      </c>
      <c r="C16" s="16" t="str">
        <f t="shared" si="0"/>
        <v/>
      </c>
      <c r="D16" s="16">
        <f>COUNTIF('Team Points Summary'!B:B, 'Team Overall'!A16)</f>
        <v>14</v>
      </c>
    </row>
    <row r="17" spans="1:4" ht="15" x14ac:dyDescent="0.25">
      <c r="A17" s="54" t="s">
        <v>96</v>
      </c>
      <c r="B17" s="16">
        <f>SUMIF('Team Points Summary'!B:B, 'Team Overall'!A17, 'Team Points Summary'!C:C)</f>
        <v>2081</v>
      </c>
      <c r="C17" s="16" t="str">
        <f t="shared" si="0"/>
        <v/>
      </c>
      <c r="D17" s="16">
        <f>COUNTIF('Team Points Summary'!B:B, 'Team Overall'!A17)</f>
        <v>14</v>
      </c>
    </row>
    <row r="18" spans="1:4" ht="15" x14ac:dyDescent="0.25">
      <c r="A18" s="54" t="s">
        <v>55</v>
      </c>
      <c r="B18" s="16">
        <f>SUMIF('Team Points Summary'!B:B, 'Team Overall'!A18, 'Team Points Summary'!C:C)</f>
        <v>2320</v>
      </c>
      <c r="C18" s="16" t="str">
        <f t="shared" si="0"/>
        <v/>
      </c>
      <c r="D18" s="16">
        <f>COUNTIF('Team Points Summary'!B:B, 'Team Overall'!A18)</f>
        <v>14</v>
      </c>
    </row>
    <row r="19" spans="1:4" ht="15" x14ac:dyDescent="0.25">
      <c r="A19" s="54" t="s">
        <v>85</v>
      </c>
      <c r="B19" s="16">
        <f>SUMIF('Team Points Summary'!B:B, 'Team Overall'!A19, 'Team Points Summary'!C:C)</f>
        <v>2022</v>
      </c>
      <c r="C19" s="16" t="str">
        <f t="shared" si="0"/>
        <v/>
      </c>
      <c r="D19" s="16">
        <f>COUNTIF('Team Points Summary'!B:B, 'Team Overall'!A19)</f>
        <v>13</v>
      </c>
    </row>
    <row r="20" spans="1:4" ht="15" x14ac:dyDescent="0.25">
      <c r="A20" s="54" t="s">
        <v>67</v>
      </c>
      <c r="B20" s="16">
        <f>SUMIF('Team Points Summary'!B:B, 'Team Overall'!A20, 'Team Points Summary'!C:C)</f>
        <v>2465</v>
      </c>
      <c r="C20" s="16" t="str">
        <f t="shared" si="0"/>
        <v/>
      </c>
      <c r="D20" s="16">
        <f>COUNTIF('Team Points Summary'!B:B, 'Team Overall'!A20)</f>
        <v>13</v>
      </c>
    </row>
    <row r="21" spans="1:4" ht="15" x14ac:dyDescent="0.25">
      <c r="A21" s="54" t="s">
        <v>59</v>
      </c>
      <c r="B21" s="16">
        <f>SUMIF('Team Points Summary'!B:B, 'Team Overall'!A21, 'Team Points Summary'!C:C)</f>
        <v>2835</v>
      </c>
      <c r="C21" s="16" t="str">
        <f t="shared" si="0"/>
        <v/>
      </c>
      <c r="D21" s="16">
        <f>COUNTIF('Team Points Summary'!B:B, 'Team Overall'!A21)</f>
        <v>13</v>
      </c>
    </row>
    <row r="22" spans="1:4" ht="15" x14ac:dyDescent="0.25">
      <c r="A22" s="54" t="s">
        <v>81</v>
      </c>
      <c r="B22" s="16">
        <f>SUMIF('Team Points Summary'!B:B, 'Team Overall'!A22, 'Team Points Summary'!C:C)</f>
        <v>3315</v>
      </c>
      <c r="C22" s="16" t="str">
        <f t="shared" si="0"/>
        <v/>
      </c>
      <c r="D22" s="16">
        <f>COUNTIF('Team Points Summary'!B:B, 'Team Overall'!A22)</f>
        <v>13</v>
      </c>
    </row>
    <row r="23" spans="1:4" ht="15" x14ac:dyDescent="0.25">
      <c r="A23" s="54" t="s">
        <v>174</v>
      </c>
      <c r="B23" s="16">
        <f>SUMIF('Team Points Summary'!B:B, 'Team Overall'!A23, 'Team Points Summary'!C:C)</f>
        <v>3713</v>
      </c>
      <c r="C23" s="16" t="str">
        <f t="shared" si="0"/>
        <v/>
      </c>
      <c r="D23" s="16">
        <f>COUNTIF('Team Points Summary'!B:B, 'Team Overall'!A23)</f>
        <v>13</v>
      </c>
    </row>
    <row r="24" spans="1:4" ht="15" x14ac:dyDescent="0.25">
      <c r="A24" s="54" t="s">
        <v>280</v>
      </c>
      <c r="B24" s="16">
        <f>SUMIF('Team Points Summary'!B:B, 'Team Overall'!A24, 'Team Points Summary'!C:C)</f>
        <v>2209</v>
      </c>
      <c r="C24" s="16" t="str">
        <f t="shared" si="0"/>
        <v/>
      </c>
      <c r="D24" s="16">
        <f>COUNTIF('Team Points Summary'!B:B, 'Team Overall'!A24)</f>
        <v>12</v>
      </c>
    </row>
    <row r="25" spans="1:4" ht="15" x14ac:dyDescent="0.25">
      <c r="A25" s="54" t="s">
        <v>61</v>
      </c>
      <c r="B25" s="16">
        <f>SUMIF('Team Points Summary'!B:B, 'Team Overall'!A25, 'Team Points Summary'!C:C)</f>
        <v>2488</v>
      </c>
      <c r="C25" s="16" t="str">
        <f t="shared" si="0"/>
        <v/>
      </c>
      <c r="D25" s="16">
        <f>COUNTIF('Team Points Summary'!B:B, 'Team Overall'!A25)</f>
        <v>12</v>
      </c>
    </row>
    <row r="26" spans="1:4" ht="15" x14ac:dyDescent="0.25">
      <c r="A26" s="54" t="s">
        <v>327</v>
      </c>
      <c r="B26" s="16">
        <f>SUMIF('Team Points Summary'!B:B, 'Team Overall'!A26, 'Team Points Summary'!C:C)</f>
        <v>2502</v>
      </c>
      <c r="C26" s="16" t="str">
        <f t="shared" si="0"/>
        <v/>
      </c>
      <c r="D26" s="16">
        <f>COUNTIF('Team Points Summary'!B:B, 'Team Overall'!A26)</f>
        <v>12</v>
      </c>
    </row>
    <row r="27" spans="1:4" ht="15" x14ac:dyDescent="0.25">
      <c r="A27" s="54" t="s">
        <v>325</v>
      </c>
      <c r="B27" s="16">
        <f>SUMIF('Team Points Summary'!B:B, 'Team Overall'!A27, 'Team Points Summary'!C:C)</f>
        <v>2918</v>
      </c>
      <c r="C27" s="16" t="str">
        <f t="shared" si="0"/>
        <v/>
      </c>
      <c r="D27" s="16">
        <f>COUNTIF('Team Points Summary'!B:B, 'Team Overall'!A27)</f>
        <v>12</v>
      </c>
    </row>
    <row r="28" spans="1:4" ht="15" x14ac:dyDescent="0.25">
      <c r="A28" s="54" t="s">
        <v>101</v>
      </c>
      <c r="B28" s="16">
        <f>SUMIF('Team Points Summary'!B:B, 'Team Overall'!A28, 'Team Points Summary'!C:C)</f>
        <v>1666</v>
      </c>
      <c r="C28" s="16" t="str">
        <f t="shared" si="0"/>
        <v/>
      </c>
      <c r="D28" s="16">
        <f>COUNTIF('Team Points Summary'!B:B, 'Team Overall'!A28)</f>
        <v>11</v>
      </c>
    </row>
    <row r="29" spans="1:4" ht="15" x14ac:dyDescent="0.25">
      <c r="A29" s="54" t="s">
        <v>70</v>
      </c>
      <c r="B29" s="16">
        <f>SUMIF('Team Points Summary'!B:B, 'Team Overall'!A29, 'Team Points Summary'!C:C)</f>
        <v>1793</v>
      </c>
      <c r="C29" s="16" t="str">
        <f t="shared" si="0"/>
        <v/>
      </c>
      <c r="D29" s="16">
        <f>COUNTIF('Team Points Summary'!B:B, 'Team Overall'!A29)</f>
        <v>11</v>
      </c>
    </row>
    <row r="30" spans="1:4" ht="15" x14ac:dyDescent="0.25">
      <c r="A30" s="54" t="s">
        <v>140</v>
      </c>
      <c r="B30" s="16">
        <f>SUMIF('Team Points Summary'!B:B, 'Team Overall'!A30, 'Team Points Summary'!C:C)</f>
        <v>2172</v>
      </c>
      <c r="C30" s="16" t="str">
        <f t="shared" si="0"/>
        <v/>
      </c>
      <c r="D30" s="16">
        <f>COUNTIF('Team Points Summary'!B:B, 'Team Overall'!A30)</f>
        <v>11</v>
      </c>
    </row>
    <row r="31" spans="1:4" ht="15" x14ac:dyDescent="0.25">
      <c r="A31" s="54" t="s">
        <v>65</v>
      </c>
      <c r="B31" s="16">
        <f>SUMIF('Team Points Summary'!B:B, 'Team Overall'!A31, 'Team Points Summary'!C:C)</f>
        <v>2834</v>
      </c>
      <c r="C31" s="16" t="str">
        <f t="shared" si="0"/>
        <v/>
      </c>
      <c r="D31" s="16">
        <f>COUNTIF('Team Points Summary'!B:B, 'Team Overall'!A31)</f>
        <v>11</v>
      </c>
    </row>
    <row r="32" spans="1:4" ht="15" x14ac:dyDescent="0.25">
      <c r="A32" s="54" t="s">
        <v>108</v>
      </c>
      <c r="B32" s="16">
        <f>SUMIF('Team Points Summary'!B:B, 'Team Overall'!A32, 'Team Points Summary'!C:C)</f>
        <v>2026</v>
      </c>
      <c r="C32" s="16" t="str">
        <f t="shared" si="0"/>
        <v/>
      </c>
      <c r="D32" s="16">
        <f>COUNTIF('Team Points Summary'!B:B, 'Team Overall'!A32)</f>
        <v>10</v>
      </c>
    </row>
    <row r="33" spans="1:4" ht="15" x14ac:dyDescent="0.25">
      <c r="A33" s="54" t="s">
        <v>121</v>
      </c>
      <c r="B33" s="16">
        <f>SUMIF('Team Points Summary'!B:B, 'Team Overall'!A33, 'Team Points Summary'!C:C)</f>
        <v>2190</v>
      </c>
      <c r="C33" s="16" t="str">
        <f t="shared" si="0"/>
        <v/>
      </c>
      <c r="D33" s="16">
        <f>COUNTIF('Team Points Summary'!B:B, 'Team Overall'!A33)</f>
        <v>10</v>
      </c>
    </row>
    <row r="34" spans="1:4" ht="15" x14ac:dyDescent="0.25">
      <c r="A34" s="54" t="s">
        <v>83</v>
      </c>
      <c r="B34" s="16">
        <f>SUMIF('Team Points Summary'!B:B, 'Team Overall'!A34, 'Team Points Summary'!C:C)</f>
        <v>3472</v>
      </c>
      <c r="C34" s="16" t="str">
        <f t="shared" si="0"/>
        <v/>
      </c>
      <c r="D34" s="16">
        <f>COUNTIF('Team Points Summary'!B:B, 'Team Overall'!A34)</f>
        <v>10</v>
      </c>
    </row>
    <row r="35" spans="1:4" ht="15" x14ac:dyDescent="0.25">
      <c r="A35" s="54" t="s">
        <v>288</v>
      </c>
      <c r="B35" s="16">
        <f>SUMIF('Team Points Summary'!B:B, 'Team Overall'!A35, 'Team Points Summary'!C:C)</f>
        <v>1546</v>
      </c>
      <c r="C35" s="16" t="str">
        <f t="shared" si="0"/>
        <v/>
      </c>
      <c r="D35" s="16">
        <f>COUNTIF('Team Points Summary'!B:B, 'Team Overall'!A35)</f>
        <v>9</v>
      </c>
    </row>
    <row r="36" spans="1:4" ht="15" x14ac:dyDescent="0.25">
      <c r="A36" s="54" t="s">
        <v>66</v>
      </c>
      <c r="B36" s="16">
        <f>SUMIF('Team Points Summary'!B:B, 'Team Overall'!A36, 'Team Points Summary'!C:C)</f>
        <v>1176</v>
      </c>
      <c r="C36" s="16" t="str">
        <f t="shared" si="0"/>
        <v/>
      </c>
      <c r="D36" s="16">
        <f>COUNTIF('Team Points Summary'!B:B, 'Team Overall'!A36)</f>
        <v>8</v>
      </c>
    </row>
    <row r="37" spans="1:4" ht="15" x14ac:dyDescent="0.25">
      <c r="A37" s="54" t="s">
        <v>63</v>
      </c>
      <c r="B37" s="16">
        <f>SUMIF('Team Points Summary'!B:B, 'Team Overall'!A37, 'Team Points Summary'!C:C)</f>
        <v>1189</v>
      </c>
      <c r="C37" s="16" t="str">
        <f t="shared" si="0"/>
        <v/>
      </c>
      <c r="D37" s="16">
        <f>COUNTIF('Team Points Summary'!B:B, 'Team Overall'!A37)</f>
        <v>8</v>
      </c>
    </row>
    <row r="38" spans="1:4" ht="15" x14ac:dyDescent="0.25">
      <c r="A38" s="54" t="s">
        <v>282</v>
      </c>
      <c r="B38" s="16">
        <f>SUMIF('Team Points Summary'!B:B, 'Team Overall'!A38, 'Team Points Summary'!C:C)</f>
        <v>1315</v>
      </c>
      <c r="C38" s="16" t="str">
        <f t="shared" si="0"/>
        <v/>
      </c>
      <c r="D38" s="16">
        <f>COUNTIF('Team Points Summary'!B:B, 'Team Overall'!A38)</f>
        <v>8</v>
      </c>
    </row>
    <row r="39" spans="1:4" ht="15" x14ac:dyDescent="0.25">
      <c r="A39" s="54" t="s">
        <v>124</v>
      </c>
      <c r="B39" s="16">
        <f>SUMIF('Team Points Summary'!B:B, 'Team Overall'!A39, 'Team Points Summary'!C:C)</f>
        <v>1516</v>
      </c>
      <c r="C39" s="16" t="str">
        <f t="shared" si="0"/>
        <v/>
      </c>
      <c r="D39" s="16">
        <f>COUNTIF('Team Points Summary'!B:B, 'Team Overall'!A39)</f>
        <v>8</v>
      </c>
    </row>
    <row r="40" spans="1:4" ht="15" x14ac:dyDescent="0.25">
      <c r="A40" s="54" t="s">
        <v>64</v>
      </c>
      <c r="B40" s="16">
        <f>SUMIF('Team Points Summary'!B:B, 'Team Overall'!A40, 'Team Points Summary'!C:C)</f>
        <v>2210</v>
      </c>
      <c r="C40" s="16" t="str">
        <f t="shared" si="0"/>
        <v/>
      </c>
      <c r="D40" s="16">
        <f>COUNTIF('Team Points Summary'!B:B, 'Team Overall'!A40)</f>
        <v>8</v>
      </c>
    </row>
    <row r="41" spans="1:4" ht="15" x14ac:dyDescent="0.25">
      <c r="A41" s="54" t="s">
        <v>102</v>
      </c>
      <c r="B41" s="16">
        <f>SUMIF('Team Points Summary'!B:B, 'Team Overall'!A41, 'Team Points Summary'!C:C)</f>
        <v>2231</v>
      </c>
      <c r="C41" s="16" t="str">
        <f t="shared" si="0"/>
        <v/>
      </c>
      <c r="D41" s="16">
        <f>COUNTIF('Team Points Summary'!B:B, 'Team Overall'!A41)</f>
        <v>8</v>
      </c>
    </row>
    <row r="42" spans="1:4" ht="15" x14ac:dyDescent="0.25">
      <c r="A42" s="54" t="s">
        <v>328</v>
      </c>
      <c r="B42" s="16">
        <f>SUMIF('Team Points Summary'!B:B, 'Team Overall'!A42, 'Team Points Summary'!C:C)</f>
        <v>2370</v>
      </c>
      <c r="C42" s="16" t="str">
        <f t="shared" si="0"/>
        <v/>
      </c>
      <c r="D42" s="16">
        <f>COUNTIF('Team Points Summary'!B:B, 'Team Overall'!A42)</f>
        <v>8</v>
      </c>
    </row>
    <row r="43" spans="1:4" ht="15" x14ac:dyDescent="0.25">
      <c r="A43" s="54" t="s">
        <v>172</v>
      </c>
      <c r="B43" s="16">
        <f>SUMIF('Team Points Summary'!B:B, 'Team Overall'!A43, 'Team Points Summary'!C:C)</f>
        <v>2969</v>
      </c>
      <c r="C43" s="16" t="str">
        <f t="shared" si="0"/>
        <v/>
      </c>
      <c r="D43" s="16">
        <f>COUNTIF('Team Points Summary'!B:B, 'Team Overall'!A43)</f>
        <v>8</v>
      </c>
    </row>
    <row r="44" spans="1:4" ht="15" x14ac:dyDescent="0.25">
      <c r="A44" s="54" t="s">
        <v>122</v>
      </c>
      <c r="B44" s="16">
        <f>SUMIF('Team Points Summary'!B:B, 'Team Overall'!A44, 'Team Points Summary'!C:C)</f>
        <v>1362</v>
      </c>
      <c r="C44" s="16" t="str">
        <f t="shared" si="0"/>
        <v/>
      </c>
      <c r="D44" s="16">
        <f>COUNTIF('Team Points Summary'!B:B, 'Team Overall'!A44)</f>
        <v>7</v>
      </c>
    </row>
    <row r="45" spans="1:4" ht="15" x14ac:dyDescent="0.25">
      <c r="A45" s="54" t="s">
        <v>138</v>
      </c>
      <c r="B45" s="16">
        <f>SUMIF('Team Points Summary'!B:B, 'Team Overall'!A45, 'Team Points Summary'!C:C)</f>
        <v>1567</v>
      </c>
      <c r="C45" s="16" t="str">
        <f t="shared" si="0"/>
        <v/>
      </c>
      <c r="D45" s="16">
        <f>COUNTIF('Team Points Summary'!B:B, 'Team Overall'!A45)</f>
        <v>7</v>
      </c>
    </row>
    <row r="46" spans="1:4" ht="15" x14ac:dyDescent="0.25">
      <c r="A46" s="54" t="s">
        <v>80</v>
      </c>
      <c r="B46" s="16">
        <f>SUMIF('Team Points Summary'!B:B, 'Team Overall'!A46, 'Team Points Summary'!C:C)</f>
        <v>1654</v>
      </c>
      <c r="C46" s="16" t="str">
        <f t="shared" si="0"/>
        <v/>
      </c>
      <c r="D46" s="16">
        <f>COUNTIF('Team Points Summary'!B:B, 'Team Overall'!A46)</f>
        <v>7</v>
      </c>
    </row>
    <row r="47" spans="1:4" ht="15" x14ac:dyDescent="0.25">
      <c r="A47" s="54" t="s">
        <v>289</v>
      </c>
      <c r="B47" s="16">
        <f>SUMIF('Team Points Summary'!B:B, 'Team Overall'!A47, 'Team Points Summary'!C:C)</f>
        <v>1715</v>
      </c>
      <c r="C47" s="16" t="str">
        <f t="shared" si="0"/>
        <v/>
      </c>
      <c r="D47" s="16">
        <f>COUNTIF('Team Points Summary'!B:B, 'Team Overall'!A47)</f>
        <v>7</v>
      </c>
    </row>
    <row r="48" spans="1:4" ht="15" x14ac:dyDescent="0.25">
      <c r="A48" s="54" t="s">
        <v>180</v>
      </c>
      <c r="B48" s="16">
        <f>SUMIF('Team Points Summary'!B:B, 'Team Overall'!A48, 'Team Points Summary'!C:C)</f>
        <v>2101</v>
      </c>
      <c r="C48" s="16" t="str">
        <f t="shared" si="0"/>
        <v/>
      </c>
      <c r="D48" s="16">
        <f>COUNTIF('Team Points Summary'!B:B, 'Team Overall'!A48)</f>
        <v>7</v>
      </c>
    </row>
    <row r="49" spans="1:4" ht="15" x14ac:dyDescent="0.25">
      <c r="A49" s="54" t="s">
        <v>84</v>
      </c>
      <c r="B49" s="16">
        <f>SUMIF('Team Points Summary'!B:B, 'Team Overall'!A49, 'Team Points Summary'!C:C)</f>
        <v>832</v>
      </c>
      <c r="C49" s="16" t="str">
        <f t="shared" si="0"/>
        <v/>
      </c>
      <c r="D49" s="16">
        <f>COUNTIF('Team Points Summary'!B:B, 'Team Overall'!A49)</f>
        <v>6</v>
      </c>
    </row>
    <row r="50" spans="1:4" ht="15" x14ac:dyDescent="0.25">
      <c r="A50" s="54" t="s">
        <v>73</v>
      </c>
      <c r="B50" s="16">
        <f>SUMIF('Team Points Summary'!B:B, 'Team Overall'!A50, 'Team Points Summary'!C:C)</f>
        <v>1100</v>
      </c>
      <c r="C50" s="16" t="str">
        <f t="shared" si="0"/>
        <v/>
      </c>
      <c r="D50" s="16">
        <f>COUNTIF('Team Points Summary'!B:B, 'Team Overall'!A50)</f>
        <v>6</v>
      </c>
    </row>
    <row r="51" spans="1:4" ht="15" x14ac:dyDescent="0.25">
      <c r="A51" s="54" t="s">
        <v>69</v>
      </c>
      <c r="B51" s="16">
        <f>SUMIF('Team Points Summary'!B:B, 'Team Overall'!A51, 'Team Points Summary'!C:C)</f>
        <v>1924</v>
      </c>
      <c r="C51" s="16" t="str">
        <f t="shared" si="0"/>
        <v/>
      </c>
      <c r="D51" s="16">
        <f>COUNTIF('Team Points Summary'!B:B, 'Team Overall'!A51)</f>
        <v>6</v>
      </c>
    </row>
    <row r="52" spans="1:4" ht="15" x14ac:dyDescent="0.25">
      <c r="A52" s="54" t="s">
        <v>79</v>
      </c>
      <c r="B52" s="16">
        <f>SUMIF('Team Points Summary'!B:B, 'Team Overall'!A52, 'Team Points Summary'!C:C)</f>
        <v>2266</v>
      </c>
      <c r="C52" s="16" t="str">
        <f t="shared" si="0"/>
        <v/>
      </c>
      <c r="D52" s="16">
        <f>COUNTIF('Team Points Summary'!B:B, 'Team Overall'!A52)</f>
        <v>6</v>
      </c>
    </row>
    <row r="53" spans="1:4" ht="15" x14ac:dyDescent="0.25">
      <c r="A53" s="54" t="s">
        <v>103</v>
      </c>
      <c r="B53" s="16">
        <f>SUMIF('Team Points Summary'!B:B, 'Team Overall'!A53, 'Team Points Summary'!C:C)</f>
        <v>422</v>
      </c>
      <c r="C53" s="16" t="str">
        <f t="shared" si="0"/>
        <v/>
      </c>
      <c r="D53" s="16">
        <f>COUNTIF('Team Points Summary'!B:B, 'Team Overall'!A53)</f>
        <v>5</v>
      </c>
    </row>
    <row r="54" spans="1:4" ht="15" x14ac:dyDescent="0.25">
      <c r="A54" s="54" t="s">
        <v>300</v>
      </c>
      <c r="B54" s="16">
        <f>SUMIF('Team Points Summary'!B:B, 'Team Overall'!A54, 'Team Points Summary'!C:C)</f>
        <v>860</v>
      </c>
      <c r="C54" s="16" t="str">
        <f t="shared" si="0"/>
        <v/>
      </c>
      <c r="D54" s="16">
        <f>COUNTIF('Team Points Summary'!B:B, 'Team Overall'!A54)</f>
        <v>5</v>
      </c>
    </row>
    <row r="55" spans="1:4" ht="15" x14ac:dyDescent="0.25">
      <c r="A55" s="54" t="s">
        <v>168</v>
      </c>
      <c r="B55" s="16">
        <f>SUMIF('Team Points Summary'!B:B, 'Team Overall'!A55, 'Team Points Summary'!C:C)</f>
        <v>944</v>
      </c>
      <c r="C55" s="16" t="str">
        <f t="shared" si="0"/>
        <v/>
      </c>
      <c r="D55" s="16">
        <f>COUNTIF('Team Points Summary'!B:B, 'Team Overall'!A55)</f>
        <v>5</v>
      </c>
    </row>
    <row r="56" spans="1:4" ht="15" x14ac:dyDescent="0.25">
      <c r="A56" s="54" t="s">
        <v>310</v>
      </c>
      <c r="B56" s="16">
        <f>SUMIF('Team Points Summary'!B:B, 'Team Overall'!A56, 'Team Points Summary'!C:C)</f>
        <v>984</v>
      </c>
      <c r="C56" s="16" t="str">
        <f t="shared" si="0"/>
        <v/>
      </c>
      <c r="D56" s="16">
        <f>COUNTIF('Team Points Summary'!B:B, 'Team Overall'!A56)</f>
        <v>5</v>
      </c>
    </row>
    <row r="57" spans="1:4" ht="15" x14ac:dyDescent="0.25">
      <c r="A57" s="54" t="s">
        <v>311</v>
      </c>
      <c r="B57" s="16">
        <f>SUMIF('Team Points Summary'!B:B, 'Team Overall'!A57, 'Team Points Summary'!C:C)</f>
        <v>1271</v>
      </c>
      <c r="C57" s="16" t="str">
        <f t="shared" si="0"/>
        <v/>
      </c>
      <c r="D57" s="16">
        <f>COUNTIF('Team Points Summary'!B:B, 'Team Overall'!A57)</f>
        <v>5</v>
      </c>
    </row>
    <row r="58" spans="1:4" ht="15" x14ac:dyDescent="0.25">
      <c r="A58" s="54" t="s">
        <v>88</v>
      </c>
      <c r="B58" s="16">
        <f>SUMIF('Team Points Summary'!B:B, 'Team Overall'!A58, 'Team Points Summary'!C:C)</f>
        <v>1298</v>
      </c>
      <c r="C58" s="16" t="str">
        <f t="shared" si="0"/>
        <v/>
      </c>
      <c r="D58" s="16">
        <f>COUNTIF('Team Points Summary'!B:B, 'Team Overall'!A58)</f>
        <v>5</v>
      </c>
    </row>
    <row r="59" spans="1:4" ht="15" x14ac:dyDescent="0.25">
      <c r="A59" s="54" t="s">
        <v>72</v>
      </c>
      <c r="B59" s="16">
        <f>SUMIF('Team Points Summary'!B:B, 'Team Overall'!A59, 'Team Points Summary'!C:C)</f>
        <v>1519</v>
      </c>
      <c r="C59" s="16" t="str">
        <f t="shared" si="0"/>
        <v/>
      </c>
      <c r="D59" s="16">
        <f>COUNTIF('Team Points Summary'!B:B, 'Team Overall'!A59)</f>
        <v>5</v>
      </c>
    </row>
    <row r="60" spans="1:4" ht="15" x14ac:dyDescent="0.25">
      <c r="A60" s="54" t="s">
        <v>112</v>
      </c>
      <c r="B60" s="16">
        <f>SUMIF('Team Points Summary'!B:B, 'Team Overall'!A60, 'Team Points Summary'!C:C)</f>
        <v>1738</v>
      </c>
      <c r="C60" s="16" t="str">
        <f t="shared" si="0"/>
        <v/>
      </c>
      <c r="D60" s="16">
        <f>COUNTIF('Team Points Summary'!B:B, 'Team Overall'!A60)</f>
        <v>5</v>
      </c>
    </row>
    <row r="61" spans="1:4" ht="15" x14ac:dyDescent="0.25">
      <c r="A61" s="54" t="s">
        <v>75</v>
      </c>
      <c r="B61" s="16">
        <f>SUMIF('Team Points Summary'!B:B, 'Team Overall'!A61, 'Team Points Summary'!C:C)</f>
        <v>974</v>
      </c>
      <c r="C61" s="16" t="str">
        <f t="shared" si="0"/>
        <v/>
      </c>
      <c r="D61" s="16">
        <f>COUNTIF('Team Points Summary'!B:B, 'Team Overall'!A61)</f>
        <v>4</v>
      </c>
    </row>
    <row r="62" spans="1:4" ht="15" x14ac:dyDescent="0.25">
      <c r="A62" s="54" t="s">
        <v>299</v>
      </c>
      <c r="B62" s="16">
        <f>SUMIF('Team Points Summary'!B:B, 'Team Overall'!A62, 'Team Points Summary'!C:C)</f>
        <v>1218</v>
      </c>
      <c r="C62" s="16" t="str">
        <f t="shared" si="0"/>
        <v/>
      </c>
      <c r="D62" s="16">
        <f>COUNTIF('Team Points Summary'!B:B, 'Team Overall'!A62)</f>
        <v>4</v>
      </c>
    </row>
    <row r="63" spans="1:4" ht="15" x14ac:dyDescent="0.25">
      <c r="A63" s="54" t="s">
        <v>308</v>
      </c>
      <c r="B63" s="16">
        <f>SUMIF('Team Points Summary'!B:B, 'Team Overall'!A63, 'Team Points Summary'!C:C)</f>
        <v>1400</v>
      </c>
      <c r="C63" s="16" t="str">
        <f t="shared" si="0"/>
        <v/>
      </c>
      <c r="D63" s="16">
        <f>COUNTIF('Team Points Summary'!B:B, 'Team Overall'!A63)</f>
        <v>4</v>
      </c>
    </row>
    <row r="64" spans="1:4" ht="15" x14ac:dyDescent="0.25">
      <c r="A64" s="54" t="s">
        <v>68</v>
      </c>
      <c r="B64" s="16">
        <f>SUMIF('Team Points Summary'!B:B, 'Team Overall'!A64, 'Team Points Summary'!C:C)</f>
        <v>1408</v>
      </c>
      <c r="C64" s="16" t="str">
        <f t="shared" si="0"/>
        <v/>
      </c>
      <c r="D64" s="16">
        <f>COUNTIF('Team Points Summary'!B:B, 'Team Overall'!A64)</f>
        <v>4</v>
      </c>
    </row>
    <row r="65" spans="1:4" ht="15" x14ac:dyDescent="0.25">
      <c r="A65" s="54" t="s">
        <v>314</v>
      </c>
      <c r="B65" s="16">
        <f>SUMIF('Team Points Summary'!B:B, 'Team Overall'!A65, 'Team Points Summary'!C:C)</f>
        <v>1545</v>
      </c>
      <c r="C65" s="16" t="str">
        <f t="shared" si="0"/>
        <v/>
      </c>
      <c r="D65" s="16">
        <f>COUNTIF('Team Points Summary'!B:B, 'Team Overall'!A65)</f>
        <v>4</v>
      </c>
    </row>
    <row r="66" spans="1:4" ht="15" x14ac:dyDescent="0.25">
      <c r="A66" s="54" t="s">
        <v>177</v>
      </c>
      <c r="B66" s="16">
        <f>SUMIF('Team Points Summary'!B:B, 'Team Overall'!A66, 'Team Points Summary'!C:C)</f>
        <v>1550</v>
      </c>
      <c r="C66" s="16" t="str">
        <f t="shared" si="0"/>
        <v/>
      </c>
      <c r="D66" s="16">
        <f>COUNTIF('Team Points Summary'!B:B, 'Team Overall'!A66)</f>
        <v>4</v>
      </c>
    </row>
    <row r="67" spans="1:4" ht="15" x14ac:dyDescent="0.25">
      <c r="A67" s="54" t="s">
        <v>82</v>
      </c>
      <c r="B67" s="16">
        <f>SUMIF('Team Points Summary'!B:B, 'Team Overall'!A67, 'Team Points Summary'!C:C)</f>
        <v>1928</v>
      </c>
      <c r="C67" s="16" t="str">
        <f t="shared" si="0"/>
        <v/>
      </c>
      <c r="D67" s="16">
        <f>COUNTIF('Team Points Summary'!B:B, 'Team Overall'!A67)</f>
        <v>4</v>
      </c>
    </row>
    <row r="68" spans="1:4" ht="15" x14ac:dyDescent="0.25">
      <c r="A68" s="54" t="s">
        <v>284</v>
      </c>
      <c r="B68" s="16">
        <f>SUMIF('Team Points Summary'!B:B, 'Team Overall'!A68, 'Team Points Summary'!C:C)</f>
        <v>496</v>
      </c>
      <c r="C68" s="16" t="str">
        <f t="shared" ref="C68:C128" si="1">IF(E$2 = D68, RANK(B68, B$3:B$37, 1), "")</f>
        <v/>
      </c>
      <c r="D68" s="16">
        <f>COUNTIF('Team Points Summary'!B:B, 'Team Overall'!A68)</f>
        <v>3</v>
      </c>
    </row>
    <row r="69" spans="1:4" ht="15" x14ac:dyDescent="0.25">
      <c r="A69" s="54" t="s">
        <v>294</v>
      </c>
      <c r="B69" s="16">
        <f>SUMIF('Team Points Summary'!B:B, 'Team Overall'!A69, 'Team Points Summary'!C:C)</f>
        <v>591</v>
      </c>
      <c r="C69" s="16" t="str">
        <f t="shared" si="1"/>
        <v/>
      </c>
      <c r="D69" s="16">
        <f>COUNTIF('Team Points Summary'!B:B, 'Team Overall'!A69)</f>
        <v>3</v>
      </c>
    </row>
    <row r="70" spans="1:4" ht="15" x14ac:dyDescent="0.25">
      <c r="A70" s="54" t="s">
        <v>285</v>
      </c>
      <c r="B70" s="16">
        <f>SUMIF('Team Points Summary'!B:B, 'Team Overall'!A70, 'Team Points Summary'!C:C)</f>
        <v>671</v>
      </c>
      <c r="C70" s="16" t="str">
        <f t="shared" si="1"/>
        <v/>
      </c>
      <c r="D70" s="16">
        <f>COUNTIF('Team Points Summary'!B:B, 'Team Overall'!A70)</f>
        <v>3</v>
      </c>
    </row>
    <row r="71" spans="1:4" ht="15" x14ac:dyDescent="0.25">
      <c r="A71" s="54" t="s">
        <v>74</v>
      </c>
      <c r="B71" s="16">
        <f>SUMIF('Team Points Summary'!B:B, 'Team Overall'!A71, 'Team Points Summary'!C:C)</f>
        <v>680</v>
      </c>
      <c r="C71" s="16" t="str">
        <f t="shared" si="1"/>
        <v/>
      </c>
      <c r="D71" s="16">
        <f>COUNTIF('Team Points Summary'!B:B, 'Team Overall'!A71)</f>
        <v>3</v>
      </c>
    </row>
    <row r="72" spans="1:4" ht="15" x14ac:dyDescent="0.25">
      <c r="A72" s="54" t="s">
        <v>182</v>
      </c>
      <c r="B72" s="16">
        <f>SUMIF('Team Points Summary'!B:B, 'Team Overall'!A72, 'Team Points Summary'!C:C)</f>
        <v>731</v>
      </c>
      <c r="C72" s="16" t="str">
        <f t="shared" si="1"/>
        <v/>
      </c>
      <c r="D72" s="16">
        <f>COUNTIF('Team Points Summary'!B:B, 'Team Overall'!A72)</f>
        <v>3</v>
      </c>
    </row>
    <row r="73" spans="1:4" ht="15" x14ac:dyDescent="0.25">
      <c r="A73" s="54" t="s">
        <v>329</v>
      </c>
      <c r="B73" s="16">
        <f>SUMIF('Team Points Summary'!B:B, 'Team Overall'!A73, 'Team Points Summary'!C:C)</f>
        <v>757</v>
      </c>
      <c r="C73" s="16" t="str">
        <f t="shared" si="1"/>
        <v/>
      </c>
      <c r="D73" s="16">
        <f>COUNTIF('Team Points Summary'!B:B, 'Team Overall'!A73)</f>
        <v>3</v>
      </c>
    </row>
    <row r="74" spans="1:4" ht="15" x14ac:dyDescent="0.25">
      <c r="A74" s="54" t="s">
        <v>296</v>
      </c>
      <c r="B74" s="16">
        <f>SUMIF('Team Points Summary'!B:B, 'Team Overall'!A74, 'Team Points Summary'!C:C)</f>
        <v>787</v>
      </c>
      <c r="C74" s="16" t="str">
        <f t="shared" si="1"/>
        <v/>
      </c>
      <c r="D74" s="16">
        <f>COUNTIF('Team Points Summary'!B:B, 'Team Overall'!A74)</f>
        <v>3</v>
      </c>
    </row>
    <row r="75" spans="1:4" ht="15" x14ac:dyDescent="0.25">
      <c r="A75" s="54" t="s">
        <v>307</v>
      </c>
      <c r="B75" s="16">
        <f>SUMIF('Team Points Summary'!B:B, 'Team Overall'!A75, 'Team Points Summary'!C:C)</f>
        <v>831</v>
      </c>
      <c r="C75" s="16" t="str">
        <f t="shared" si="1"/>
        <v/>
      </c>
      <c r="D75" s="16">
        <f>COUNTIF('Team Points Summary'!B:B, 'Team Overall'!A75)</f>
        <v>3</v>
      </c>
    </row>
    <row r="76" spans="1:4" ht="15" x14ac:dyDescent="0.25">
      <c r="A76" s="54" t="s">
        <v>286</v>
      </c>
      <c r="B76" s="16">
        <f>SUMIF('Team Points Summary'!B:B, 'Team Overall'!A76, 'Team Points Summary'!C:C)</f>
        <v>853</v>
      </c>
      <c r="C76" s="16" t="str">
        <f t="shared" si="1"/>
        <v/>
      </c>
      <c r="D76" s="16">
        <f>COUNTIF('Team Points Summary'!B:B, 'Team Overall'!A76)</f>
        <v>3</v>
      </c>
    </row>
    <row r="77" spans="1:4" ht="15" x14ac:dyDescent="0.25">
      <c r="A77" s="54" t="s">
        <v>309</v>
      </c>
      <c r="B77" s="16">
        <f>SUMIF('Team Points Summary'!B:B, 'Team Overall'!A77, 'Team Points Summary'!C:C)</f>
        <v>897</v>
      </c>
      <c r="C77" s="16" t="str">
        <f t="shared" si="1"/>
        <v/>
      </c>
      <c r="D77" s="16">
        <f>COUNTIF('Team Points Summary'!B:B, 'Team Overall'!A77)</f>
        <v>3</v>
      </c>
    </row>
    <row r="78" spans="1:4" ht="15" x14ac:dyDescent="0.25">
      <c r="A78" s="54" t="s">
        <v>135</v>
      </c>
      <c r="B78" s="16">
        <f>SUMIF('Team Points Summary'!B:B, 'Team Overall'!A78, 'Team Points Summary'!C:C)</f>
        <v>922</v>
      </c>
      <c r="C78" s="16" t="str">
        <f t="shared" si="1"/>
        <v/>
      </c>
      <c r="D78" s="16">
        <f>COUNTIF('Team Points Summary'!B:B, 'Team Overall'!A78)</f>
        <v>3</v>
      </c>
    </row>
    <row r="79" spans="1:4" ht="15" x14ac:dyDescent="0.25">
      <c r="A79" s="54" t="s">
        <v>297</v>
      </c>
      <c r="B79" s="16">
        <f>SUMIF('Team Points Summary'!B:B, 'Team Overall'!A79, 'Team Points Summary'!C:C)</f>
        <v>981</v>
      </c>
      <c r="C79" s="16" t="str">
        <f t="shared" si="1"/>
        <v/>
      </c>
      <c r="D79" s="16">
        <f>COUNTIF('Team Points Summary'!B:B, 'Team Overall'!A79)</f>
        <v>3</v>
      </c>
    </row>
    <row r="80" spans="1:4" ht="15" x14ac:dyDescent="0.25">
      <c r="A80" s="54" t="s">
        <v>330</v>
      </c>
      <c r="B80" s="16">
        <f>SUMIF('Team Points Summary'!B:B, 'Team Overall'!A80, 'Team Points Summary'!C:C)</f>
        <v>1043</v>
      </c>
      <c r="C80" s="16" t="str">
        <f t="shared" si="1"/>
        <v/>
      </c>
      <c r="D80" s="16">
        <f>COUNTIF('Team Points Summary'!B:B, 'Team Overall'!A80)</f>
        <v>3</v>
      </c>
    </row>
    <row r="81" spans="1:4" ht="15" x14ac:dyDescent="0.25">
      <c r="A81" s="54" t="s">
        <v>291</v>
      </c>
      <c r="B81" s="16">
        <f>SUMIF('Team Points Summary'!B:B, 'Team Overall'!A81, 'Team Points Summary'!C:C)</f>
        <v>1051</v>
      </c>
      <c r="C81" s="16" t="str">
        <f t="shared" si="1"/>
        <v/>
      </c>
      <c r="D81" s="16">
        <f>COUNTIF('Team Points Summary'!B:B, 'Team Overall'!A81)</f>
        <v>3</v>
      </c>
    </row>
    <row r="82" spans="1:4" ht="15" x14ac:dyDescent="0.25">
      <c r="A82" s="54" t="s">
        <v>298</v>
      </c>
      <c r="B82" s="16">
        <f>SUMIF('Team Points Summary'!B:B, 'Team Overall'!A82, 'Team Points Summary'!C:C)</f>
        <v>1125</v>
      </c>
      <c r="C82" s="16" t="str">
        <f t="shared" si="1"/>
        <v/>
      </c>
      <c r="D82" s="16">
        <f>COUNTIF('Team Points Summary'!B:B, 'Team Overall'!A82)</f>
        <v>3</v>
      </c>
    </row>
    <row r="83" spans="1:4" ht="15" x14ac:dyDescent="0.25">
      <c r="A83" s="54" t="s">
        <v>183</v>
      </c>
      <c r="B83" s="16">
        <f>SUMIF('Team Points Summary'!B:B, 'Team Overall'!A83, 'Team Points Summary'!C:C)</f>
        <v>1211</v>
      </c>
      <c r="C83" s="16" t="str">
        <f t="shared" si="1"/>
        <v/>
      </c>
      <c r="D83" s="16">
        <f>COUNTIF('Team Points Summary'!B:B, 'Team Overall'!A83)</f>
        <v>3</v>
      </c>
    </row>
    <row r="84" spans="1:4" ht="15" x14ac:dyDescent="0.25">
      <c r="A84" s="54" t="s">
        <v>97</v>
      </c>
      <c r="B84" s="16">
        <f>SUMIF('Team Points Summary'!B:B, 'Team Overall'!A84, 'Team Points Summary'!C:C)</f>
        <v>1322</v>
      </c>
      <c r="C84" s="16" t="str">
        <f t="shared" si="1"/>
        <v/>
      </c>
      <c r="D84" s="16">
        <f>COUNTIF('Team Points Summary'!B:B, 'Team Overall'!A84)</f>
        <v>3</v>
      </c>
    </row>
    <row r="85" spans="1:4" ht="15" x14ac:dyDescent="0.25">
      <c r="A85" s="54" t="s">
        <v>326</v>
      </c>
      <c r="B85" s="16">
        <f>SUMIF('Team Points Summary'!B:B, 'Team Overall'!A85, 'Team Points Summary'!C:C)</f>
        <v>1415</v>
      </c>
      <c r="C85" s="16" t="str">
        <f t="shared" si="1"/>
        <v/>
      </c>
      <c r="D85" s="16">
        <f>COUNTIF('Team Points Summary'!B:B, 'Team Overall'!A85)</f>
        <v>3</v>
      </c>
    </row>
    <row r="86" spans="1:4" ht="15" x14ac:dyDescent="0.25">
      <c r="A86" s="54" t="s">
        <v>283</v>
      </c>
      <c r="B86" s="16">
        <f>SUMIF('Team Points Summary'!B:B, 'Team Overall'!A86, 'Team Points Summary'!C:C)</f>
        <v>261</v>
      </c>
      <c r="C86" s="16" t="str">
        <f t="shared" si="1"/>
        <v/>
      </c>
      <c r="D86" s="16">
        <f>COUNTIF('Team Points Summary'!B:B, 'Team Overall'!A86)</f>
        <v>2</v>
      </c>
    </row>
    <row r="87" spans="1:4" ht="15" x14ac:dyDescent="0.25">
      <c r="A87" s="54" t="s">
        <v>109</v>
      </c>
      <c r="B87" s="16">
        <f>SUMIF('Team Points Summary'!B:B, 'Team Overall'!A87, 'Team Points Summary'!C:C)</f>
        <v>299</v>
      </c>
      <c r="C87" s="16" t="str">
        <f t="shared" si="1"/>
        <v/>
      </c>
      <c r="D87" s="16">
        <f>COUNTIF('Team Points Summary'!B:B, 'Team Overall'!A87)</f>
        <v>2</v>
      </c>
    </row>
    <row r="88" spans="1:4" ht="15" x14ac:dyDescent="0.25">
      <c r="A88" s="54" t="s">
        <v>295</v>
      </c>
      <c r="B88" s="16">
        <f>SUMIF('Team Points Summary'!B:B, 'Team Overall'!A88, 'Team Points Summary'!C:C)</f>
        <v>363</v>
      </c>
      <c r="C88" s="16" t="str">
        <f t="shared" si="1"/>
        <v/>
      </c>
      <c r="D88" s="16">
        <f>COUNTIF('Team Points Summary'!B:B, 'Team Overall'!A88)</f>
        <v>2</v>
      </c>
    </row>
    <row r="89" spans="1:4" ht="15" x14ac:dyDescent="0.25">
      <c r="A89" s="54" t="s">
        <v>173</v>
      </c>
      <c r="B89" s="16">
        <f>SUMIF('Team Points Summary'!B:B, 'Team Overall'!A89, 'Team Points Summary'!C:C)</f>
        <v>374</v>
      </c>
      <c r="C89" s="16" t="str">
        <f t="shared" si="1"/>
        <v/>
      </c>
      <c r="D89" s="16">
        <f>COUNTIF('Team Points Summary'!B:B, 'Team Overall'!A89)</f>
        <v>2</v>
      </c>
    </row>
    <row r="90" spans="1:4" ht="15" x14ac:dyDescent="0.25">
      <c r="A90" s="54" t="s">
        <v>287</v>
      </c>
      <c r="B90" s="16">
        <f>SUMIF('Team Points Summary'!B:B, 'Team Overall'!A90, 'Team Points Summary'!C:C)</f>
        <v>543</v>
      </c>
      <c r="C90" s="16" t="str">
        <f t="shared" si="1"/>
        <v/>
      </c>
      <c r="D90" s="16">
        <f>COUNTIF('Team Points Summary'!B:B, 'Team Overall'!A90)</f>
        <v>2</v>
      </c>
    </row>
    <row r="91" spans="1:4" ht="15" x14ac:dyDescent="0.25">
      <c r="A91" s="54" t="s">
        <v>181</v>
      </c>
      <c r="B91" s="16">
        <f>SUMIF('Team Points Summary'!B:B, 'Team Overall'!A91, 'Team Points Summary'!C:C)</f>
        <v>550</v>
      </c>
      <c r="C91" s="16" t="str">
        <f t="shared" si="1"/>
        <v/>
      </c>
      <c r="D91" s="16">
        <f>COUNTIF('Team Points Summary'!B:B, 'Team Overall'!A91)</f>
        <v>2</v>
      </c>
    </row>
    <row r="92" spans="1:4" ht="15" x14ac:dyDescent="0.25">
      <c r="A92" s="54" t="s">
        <v>86</v>
      </c>
      <c r="B92" s="16">
        <f>SUMIF('Team Points Summary'!B:B, 'Team Overall'!A92, 'Team Points Summary'!C:C)</f>
        <v>576</v>
      </c>
      <c r="C92" s="16" t="str">
        <f t="shared" si="1"/>
        <v/>
      </c>
      <c r="D92" s="16">
        <f>COUNTIF('Team Points Summary'!B:B, 'Team Overall'!A92)</f>
        <v>2</v>
      </c>
    </row>
    <row r="93" spans="1:4" ht="15" x14ac:dyDescent="0.25">
      <c r="A93" s="54" t="s">
        <v>313</v>
      </c>
      <c r="B93" s="16">
        <f>SUMIF('Team Points Summary'!B:B, 'Team Overall'!A93, 'Team Points Summary'!C:C)</f>
        <v>618</v>
      </c>
      <c r="C93" s="16" t="str">
        <f t="shared" si="1"/>
        <v/>
      </c>
      <c r="D93" s="16">
        <f>COUNTIF('Team Points Summary'!B:B, 'Team Overall'!A93)</f>
        <v>2</v>
      </c>
    </row>
    <row r="94" spans="1:4" ht="15" x14ac:dyDescent="0.25">
      <c r="A94" s="54" t="s">
        <v>312</v>
      </c>
      <c r="B94" s="16">
        <f>SUMIF('Team Points Summary'!B:B, 'Team Overall'!A94, 'Team Points Summary'!C:C)</f>
        <v>723</v>
      </c>
      <c r="C94" s="16" t="str">
        <f t="shared" si="1"/>
        <v/>
      </c>
      <c r="D94" s="16">
        <f>COUNTIF('Team Points Summary'!B:B, 'Team Overall'!A94)</f>
        <v>2</v>
      </c>
    </row>
    <row r="95" spans="1:4" ht="15" x14ac:dyDescent="0.25">
      <c r="A95" s="54" t="s">
        <v>290</v>
      </c>
      <c r="B95" s="16">
        <f>SUMIF('Team Points Summary'!B:B, 'Team Overall'!A95, 'Team Points Summary'!C:C)</f>
        <v>729</v>
      </c>
      <c r="C95" s="16" t="str">
        <f t="shared" si="1"/>
        <v/>
      </c>
      <c r="D95" s="16">
        <f>COUNTIF('Team Points Summary'!B:B, 'Team Overall'!A95)</f>
        <v>2</v>
      </c>
    </row>
    <row r="96" spans="1:4" ht="15" x14ac:dyDescent="0.25">
      <c r="A96" s="54" t="s">
        <v>139</v>
      </c>
      <c r="B96" s="16">
        <f>SUMIF('Team Points Summary'!B:B, 'Team Overall'!A96, 'Team Points Summary'!C:C)</f>
        <v>747</v>
      </c>
      <c r="C96" s="16" t="str">
        <f t="shared" si="1"/>
        <v/>
      </c>
      <c r="D96" s="16">
        <f>COUNTIF('Team Points Summary'!B:B, 'Team Overall'!A96)</f>
        <v>2</v>
      </c>
    </row>
    <row r="97" spans="1:4" ht="15" x14ac:dyDescent="0.25">
      <c r="A97" s="54" t="s">
        <v>318</v>
      </c>
      <c r="B97" s="16">
        <f>SUMIF('Team Points Summary'!B:B, 'Team Overall'!A97, 'Team Points Summary'!C:C)</f>
        <v>780</v>
      </c>
      <c r="C97" s="16" t="str">
        <f t="shared" si="1"/>
        <v/>
      </c>
      <c r="D97" s="16">
        <f>COUNTIF('Team Points Summary'!B:B, 'Team Overall'!A97)</f>
        <v>2</v>
      </c>
    </row>
    <row r="98" spans="1:4" ht="15" x14ac:dyDescent="0.25">
      <c r="A98" s="54" t="s">
        <v>179</v>
      </c>
      <c r="B98" s="16">
        <f>SUMIF('Team Points Summary'!B:B, 'Team Overall'!A98, 'Team Points Summary'!C:C)</f>
        <v>786</v>
      </c>
      <c r="C98" s="16" t="str">
        <f t="shared" si="1"/>
        <v/>
      </c>
      <c r="D98" s="16">
        <f>COUNTIF('Team Points Summary'!B:B, 'Team Overall'!A98)</f>
        <v>2</v>
      </c>
    </row>
    <row r="99" spans="1:4" ht="15" x14ac:dyDescent="0.25">
      <c r="A99" s="54" t="s">
        <v>331</v>
      </c>
      <c r="B99" s="16">
        <f>SUMIF('Team Points Summary'!B:B, 'Team Overall'!A99, 'Team Points Summary'!C:C)</f>
        <v>803</v>
      </c>
      <c r="C99" s="16" t="str">
        <f t="shared" si="1"/>
        <v/>
      </c>
      <c r="D99" s="16">
        <f>COUNTIF('Team Points Summary'!B:B, 'Team Overall'!A99)</f>
        <v>2</v>
      </c>
    </row>
    <row r="100" spans="1:4" ht="15" x14ac:dyDescent="0.25">
      <c r="A100" s="54" t="s">
        <v>292</v>
      </c>
      <c r="B100" s="16">
        <f>SUMIF('Team Points Summary'!B:B, 'Team Overall'!A100, 'Team Points Summary'!C:C)</f>
        <v>888</v>
      </c>
      <c r="C100" s="16" t="str">
        <f t="shared" si="1"/>
        <v/>
      </c>
      <c r="D100" s="16">
        <f>COUNTIF('Team Points Summary'!B:B, 'Team Overall'!A100)</f>
        <v>2</v>
      </c>
    </row>
    <row r="101" spans="1:4" ht="15" x14ac:dyDescent="0.25">
      <c r="A101" s="54" t="s">
        <v>176</v>
      </c>
      <c r="B101" s="16">
        <f>SUMIF('Team Points Summary'!B:B, 'Team Overall'!A101, 'Team Points Summary'!C:C)</f>
        <v>890</v>
      </c>
      <c r="C101" s="16" t="str">
        <f t="shared" si="1"/>
        <v/>
      </c>
      <c r="D101" s="16">
        <f>COUNTIF('Team Points Summary'!B:B, 'Team Overall'!A101)</f>
        <v>2</v>
      </c>
    </row>
    <row r="102" spans="1:4" ht="15" x14ac:dyDescent="0.25">
      <c r="A102" s="54" t="s">
        <v>169</v>
      </c>
      <c r="B102" s="16">
        <f>SUMIF('Team Points Summary'!B:B, 'Team Overall'!A102, 'Team Points Summary'!C:C)</f>
        <v>1039</v>
      </c>
      <c r="C102" s="16" t="str">
        <f t="shared" si="1"/>
        <v/>
      </c>
      <c r="D102" s="16">
        <f>COUNTIF('Team Points Summary'!B:B, 'Team Overall'!A102)</f>
        <v>2</v>
      </c>
    </row>
    <row r="103" spans="1:4" ht="15" x14ac:dyDescent="0.25">
      <c r="A103" s="54" t="s">
        <v>293</v>
      </c>
      <c r="B103" s="16">
        <f>SUMIF('Team Points Summary'!B:B, 'Team Overall'!A103, 'Team Points Summary'!C:C)</f>
        <v>1049</v>
      </c>
      <c r="C103" s="16" t="str">
        <f t="shared" si="1"/>
        <v/>
      </c>
      <c r="D103" s="16">
        <f>COUNTIF('Team Points Summary'!B:B, 'Team Overall'!A103)</f>
        <v>2</v>
      </c>
    </row>
    <row r="104" spans="1:4" ht="15" x14ac:dyDescent="0.25">
      <c r="A104" s="54" t="s">
        <v>125</v>
      </c>
      <c r="B104" s="16">
        <f>SUMIF('Team Points Summary'!B:B, 'Team Overall'!A104, 'Team Points Summary'!C:C)</f>
        <v>130</v>
      </c>
      <c r="C104" s="16" t="str">
        <f t="shared" si="1"/>
        <v/>
      </c>
      <c r="D104" s="16">
        <f>COUNTIF('Team Points Summary'!B:B, 'Team Overall'!A104)</f>
        <v>1</v>
      </c>
    </row>
    <row r="105" spans="1:4" ht="15" x14ac:dyDescent="0.25">
      <c r="A105" s="54" t="s">
        <v>306</v>
      </c>
      <c r="B105" s="16">
        <f>SUMIF('Team Points Summary'!B:B, 'Team Overall'!A105, 'Team Points Summary'!C:C)</f>
        <v>218</v>
      </c>
      <c r="C105" s="16" t="str">
        <f t="shared" si="1"/>
        <v/>
      </c>
      <c r="D105" s="16">
        <f>COUNTIF('Team Points Summary'!B:B, 'Team Overall'!A105)</f>
        <v>1</v>
      </c>
    </row>
    <row r="106" spans="1:4" ht="15" x14ac:dyDescent="0.25">
      <c r="A106" s="54" t="s">
        <v>281</v>
      </c>
      <c r="B106" s="16">
        <f>SUMIF('Team Points Summary'!B:B, 'Team Overall'!A106, 'Team Points Summary'!C:C)</f>
        <v>241</v>
      </c>
      <c r="C106" s="16" t="str">
        <f t="shared" si="1"/>
        <v/>
      </c>
      <c r="D106" s="16">
        <f>COUNTIF('Team Points Summary'!B:B, 'Team Overall'!A106)</f>
        <v>1</v>
      </c>
    </row>
    <row r="107" spans="1:4" ht="15" x14ac:dyDescent="0.25">
      <c r="A107" s="54" t="s">
        <v>301</v>
      </c>
      <c r="B107" s="16">
        <f>SUMIF('Team Points Summary'!B:B, 'Team Overall'!A107, 'Team Points Summary'!C:C)</f>
        <v>245</v>
      </c>
      <c r="C107" s="16" t="str">
        <f t="shared" si="1"/>
        <v/>
      </c>
      <c r="D107" s="16">
        <f>COUNTIF('Team Points Summary'!B:B, 'Team Overall'!A107)</f>
        <v>1</v>
      </c>
    </row>
    <row r="108" spans="1:4" ht="15" x14ac:dyDescent="0.25">
      <c r="A108" s="54" t="s">
        <v>302</v>
      </c>
      <c r="B108" s="16">
        <f>SUMIF('Team Points Summary'!B:B, 'Team Overall'!A108, 'Team Points Summary'!C:C)</f>
        <v>264</v>
      </c>
      <c r="C108" s="16" t="str">
        <f t="shared" si="1"/>
        <v/>
      </c>
      <c r="D108" s="16">
        <f>COUNTIF('Team Points Summary'!B:B, 'Team Overall'!A108)</f>
        <v>1</v>
      </c>
    </row>
    <row r="109" spans="1:4" ht="15" x14ac:dyDescent="0.25">
      <c r="A109" s="54" t="s">
        <v>87</v>
      </c>
      <c r="B109" s="16">
        <f>SUMIF('Team Points Summary'!B:B, 'Team Overall'!A109, 'Team Points Summary'!C:C)</f>
        <v>286</v>
      </c>
      <c r="C109" s="16" t="str">
        <f t="shared" si="1"/>
        <v/>
      </c>
      <c r="D109" s="16">
        <f>COUNTIF('Team Points Summary'!B:B, 'Team Overall'!A109)</f>
        <v>1</v>
      </c>
    </row>
    <row r="110" spans="1:4" ht="15" x14ac:dyDescent="0.25">
      <c r="A110" s="54" t="s">
        <v>167</v>
      </c>
      <c r="B110" s="16">
        <f>SUMIF('Team Points Summary'!B:B, 'Team Overall'!A110, 'Team Points Summary'!C:C)</f>
        <v>302</v>
      </c>
      <c r="C110" s="16" t="str">
        <f t="shared" si="1"/>
        <v/>
      </c>
      <c r="D110" s="16">
        <f>COUNTIF('Team Points Summary'!B:B, 'Team Overall'!A110)</f>
        <v>1</v>
      </c>
    </row>
    <row r="111" spans="1:4" ht="15" x14ac:dyDescent="0.25">
      <c r="A111" s="54" t="s">
        <v>319</v>
      </c>
      <c r="B111" s="16">
        <f>SUMIF('Team Points Summary'!B:B, 'Team Overall'!A111, 'Team Points Summary'!C:C)</f>
        <v>328</v>
      </c>
      <c r="C111" s="16" t="str">
        <f t="shared" si="1"/>
        <v/>
      </c>
      <c r="D111" s="16">
        <f>COUNTIF('Team Points Summary'!B:B, 'Team Overall'!A111)</f>
        <v>1</v>
      </c>
    </row>
    <row r="112" spans="1:4" ht="15" x14ac:dyDescent="0.25">
      <c r="A112" s="54" t="s">
        <v>303</v>
      </c>
      <c r="B112" s="16">
        <f>SUMIF('Team Points Summary'!B:B, 'Team Overall'!A112, 'Team Points Summary'!C:C)</f>
        <v>334</v>
      </c>
      <c r="C112" s="16" t="str">
        <f t="shared" si="1"/>
        <v/>
      </c>
      <c r="D112" s="16">
        <f>COUNTIF('Team Points Summary'!B:B, 'Team Overall'!A112)</f>
        <v>1</v>
      </c>
    </row>
    <row r="113" spans="1:4" ht="15" x14ac:dyDescent="0.25">
      <c r="A113" s="54" t="s">
        <v>304</v>
      </c>
      <c r="B113" s="16">
        <f>SUMIF('Team Points Summary'!B:B, 'Team Overall'!A113, 'Team Points Summary'!C:C)</f>
        <v>341</v>
      </c>
      <c r="C113" s="16" t="str">
        <f t="shared" si="1"/>
        <v/>
      </c>
      <c r="D113" s="16">
        <f>COUNTIF('Team Points Summary'!B:B, 'Team Overall'!A113)</f>
        <v>1</v>
      </c>
    </row>
    <row r="114" spans="1:4" ht="15" x14ac:dyDescent="0.25">
      <c r="A114" s="54" t="s">
        <v>320</v>
      </c>
      <c r="B114" s="16">
        <f>SUMIF('Team Points Summary'!B:B, 'Team Overall'!A114, 'Team Points Summary'!C:C)</f>
        <v>356</v>
      </c>
      <c r="C114" s="16" t="str">
        <f t="shared" si="1"/>
        <v/>
      </c>
      <c r="D114" s="16">
        <f>COUNTIF('Team Points Summary'!B:B, 'Team Overall'!A114)</f>
        <v>1</v>
      </c>
    </row>
    <row r="115" spans="1:4" ht="15" x14ac:dyDescent="0.25">
      <c r="A115" s="54" t="s">
        <v>324</v>
      </c>
      <c r="B115" s="16">
        <f>SUMIF('Team Points Summary'!B:B, 'Team Overall'!A115, 'Team Points Summary'!C:C)</f>
        <v>375</v>
      </c>
      <c r="C115" s="16" t="str">
        <f t="shared" si="1"/>
        <v/>
      </c>
      <c r="D115" s="16">
        <f>COUNTIF('Team Points Summary'!B:B, 'Team Overall'!A115)</f>
        <v>1</v>
      </c>
    </row>
    <row r="116" spans="1:4" ht="15" x14ac:dyDescent="0.25">
      <c r="A116" s="54" t="s">
        <v>332</v>
      </c>
      <c r="B116" s="16">
        <f>SUMIF('Team Points Summary'!B:B, 'Team Overall'!A116, 'Team Points Summary'!C:C)</f>
        <v>390</v>
      </c>
      <c r="C116" s="16" t="str">
        <f t="shared" si="1"/>
        <v/>
      </c>
      <c r="D116" s="16">
        <f>COUNTIF('Team Points Summary'!B:B, 'Team Overall'!A116)</f>
        <v>1</v>
      </c>
    </row>
    <row r="117" spans="1:4" ht="15" x14ac:dyDescent="0.25">
      <c r="A117" s="54" t="s">
        <v>305</v>
      </c>
      <c r="B117" s="16">
        <f>SUMIF('Team Points Summary'!B:B, 'Team Overall'!A117, 'Team Points Summary'!C:C)</f>
        <v>405</v>
      </c>
      <c r="C117" s="16" t="str">
        <f t="shared" si="1"/>
        <v/>
      </c>
      <c r="D117" s="16">
        <f>COUNTIF('Team Points Summary'!B:B, 'Team Overall'!A117)</f>
        <v>1</v>
      </c>
    </row>
    <row r="118" spans="1:4" ht="15" x14ac:dyDescent="0.25">
      <c r="A118" s="54" t="s">
        <v>175</v>
      </c>
      <c r="B118" s="16">
        <f>SUMIF('Team Points Summary'!B:B, 'Team Overall'!A118, 'Team Points Summary'!C:C)</f>
        <v>413</v>
      </c>
      <c r="C118" s="16" t="str">
        <f t="shared" si="1"/>
        <v/>
      </c>
      <c r="D118" s="16">
        <f>COUNTIF('Team Points Summary'!B:B, 'Team Overall'!A118)</f>
        <v>1</v>
      </c>
    </row>
    <row r="119" spans="1:4" ht="15" x14ac:dyDescent="0.25">
      <c r="A119" s="54" t="s">
        <v>136</v>
      </c>
      <c r="B119" s="16">
        <f>SUMIF('Team Points Summary'!B:B, 'Team Overall'!A119, 'Team Points Summary'!C:C)</f>
        <v>417</v>
      </c>
      <c r="C119" s="16" t="str">
        <f t="shared" si="1"/>
        <v/>
      </c>
      <c r="D119" s="16">
        <f>COUNTIF('Team Points Summary'!B:B, 'Team Overall'!A119)</f>
        <v>1</v>
      </c>
    </row>
    <row r="120" spans="1:4" ht="15" x14ac:dyDescent="0.25">
      <c r="A120" s="54" t="s">
        <v>321</v>
      </c>
      <c r="B120" s="16">
        <f>SUMIF('Team Points Summary'!B:B, 'Team Overall'!A120, 'Team Points Summary'!C:C)</f>
        <v>435</v>
      </c>
      <c r="C120" s="16" t="str">
        <f t="shared" si="1"/>
        <v/>
      </c>
      <c r="D120" s="16">
        <f>COUNTIF('Team Points Summary'!B:B, 'Team Overall'!A120)</f>
        <v>1</v>
      </c>
    </row>
    <row r="121" spans="1:4" ht="15" x14ac:dyDescent="0.25">
      <c r="A121" s="54" t="s">
        <v>315</v>
      </c>
      <c r="B121" s="16">
        <f>SUMIF('Team Points Summary'!B:B, 'Team Overall'!A121, 'Team Points Summary'!C:C)</f>
        <v>501</v>
      </c>
      <c r="C121" s="16" t="str">
        <f t="shared" si="1"/>
        <v/>
      </c>
      <c r="D121" s="16">
        <f>COUNTIF('Team Points Summary'!B:B, 'Team Overall'!A121)</f>
        <v>1</v>
      </c>
    </row>
    <row r="122" spans="1:4" ht="15" x14ac:dyDescent="0.25">
      <c r="A122" s="54" t="s">
        <v>322</v>
      </c>
      <c r="B122" s="16">
        <f>SUMIF('Team Points Summary'!B:B, 'Team Overall'!A122, 'Team Points Summary'!C:C)</f>
        <v>516</v>
      </c>
      <c r="C122" s="16" t="str">
        <f t="shared" si="1"/>
        <v/>
      </c>
      <c r="D122" s="16">
        <f>COUNTIF('Team Points Summary'!B:B, 'Team Overall'!A122)</f>
        <v>1</v>
      </c>
    </row>
    <row r="123" spans="1:4" ht="15" x14ac:dyDescent="0.25">
      <c r="A123" s="54" t="s">
        <v>323</v>
      </c>
      <c r="B123" s="16">
        <f>SUMIF('Team Points Summary'!B:B, 'Team Overall'!A123, 'Team Points Summary'!C:C)</f>
        <v>521</v>
      </c>
      <c r="C123" s="16" t="str">
        <f t="shared" si="1"/>
        <v/>
      </c>
      <c r="D123" s="16">
        <f>COUNTIF('Team Points Summary'!B:B, 'Team Overall'!A123)</f>
        <v>1</v>
      </c>
    </row>
    <row r="124" spans="1:4" ht="15" x14ac:dyDescent="0.25">
      <c r="A124" s="54" t="s">
        <v>178</v>
      </c>
      <c r="B124" s="16">
        <f>SUMIF('Team Points Summary'!B:B, 'Team Overall'!A124, 'Team Points Summary'!C:C)</f>
        <v>530</v>
      </c>
      <c r="C124" s="16" t="str">
        <f t="shared" si="1"/>
        <v/>
      </c>
      <c r="D124" s="16">
        <f>COUNTIF('Team Points Summary'!B:B, 'Team Overall'!A124)</f>
        <v>1</v>
      </c>
    </row>
    <row r="125" spans="1:4" ht="15" x14ac:dyDescent="0.25">
      <c r="A125" s="54" t="s">
        <v>316</v>
      </c>
      <c r="B125" s="16">
        <f>SUMIF('Team Points Summary'!B:B, 'Team Overall'!A125, 'Team Points Summary'!C:C)</f>
        <v>589</v>
      </c>
      <c r="C125" s="16" t="str">
        <f t="shared" si="1"/>
        <v/>
      </c>
      <c r="D125" s="16">
        <f>COUNTIF('Team Points Summary'!B:B, 'Team Overall'!A125)</f>
        <v>1</v>
      </c>
    </row>
    <row r="126" spans="1:4" ht="15" x14ac:dyDescent="0.25">
      <c r="A126" s="54" t="s">
        <v>171</v>
      </c>
      <c r="B126" s="16">
        <f>SUMIF('Team Points Summary'!B:B, 'Team Overall'!A126, 'Team Points Summary'!C:C)</f>
        <v>600</v>
      </c>
      <c r="C126" s="16" t="str">
        <f t="shared" si="1"/>
        <v/>
      </c>
      <c r="D126" s="16">
        <f>COUNTIF('Team Points Summary'!B:B, 'Team Overall'!A126)</f>
        <v>1</v>
      </c>
    </row>
    <row r="127" spans="1:4" ht="15" x14ac:dyDescent="0.25">
      <c r="A127" s="54" t="s">
        <v>123</v>
      </c>
      <c r="B127" s="16">
        <f>SUMIF('Team Points Summary'!B:B, 'Team Overall'!A127, 'Team Points Summary'!C:C)</f>
        <v>604</v>
      </c>
      <c r="C127" s="16" t="str">
        <f t="shared" si="1"/>
        <v/>
      </c>
      <c r="D127" s="16">
        <f>COUNTIF('Team Points Summary'!B:B, 'Team Overall'!A127)</f>
        <v>1</v>
      </c>
    </row>
    <row r="128" spans="1:4" ht="15" x14ac:dyDescent="0.25">
      <c r="A128" s="54" t="s">
        <v>317</v>
      </c>
      <c r="B128" s="16">
        <f>SUMIF('Team Points Summary'!B:B, 'Team Overall'!A128, 'Team Points Summary'!C:C)</f>
        <v>649</v>
      </c>
      <c r="C128" s="16" t="str">
        <f t="shared" si="1"/>
        <v/>
      </c>
      <c r="D128" s="16">
        <f>COUNTIF('Team Points Summary'!B:B, 'Team Overall'!A128)</f>
        <v>1</v>
      </c>
    </row>
    <row r="130" spans="1:2" ht="18" x14ac:dyDescent="0.25">
      <c r="A130" s="17" t="s">
        <v>253</v>
      </c>
      <c r="B130" s="18">
        <f>SUM(B3:B129)</f>
        <v>164037</v>
      </c>
    </row>
  </sheetData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Point Totals by Team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Team Points Summary</vt:lpstr>
      <vt:lpstr>Point Totals by Grade-Gender</vt:lpstr>
      <vt:lpstr>Team Overall</vt:lpstr>
      <vt:lpstr>'Point Totals by Grade-Gender'!Print_Titles</vt:lpstr>
      <vt:lpstr>'Team Overall'!Print_Titles</vt:lpstr>
      <vt:lpstr>'Team Points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R.J. Schmid</dc:creator>
  <cp:lastModifiedBy>Vernon R.J. Schmid</cp:lastModifiedBy>
  <cp:lastPrinted>2019-10-05T01:15:31Z</cp:lastPrinted>
  <dcterms:created xsi:type="dcterms:W3CDTF">2010-09-26T19:49:27Z</dcterms:created>
  <dcterms:modified xsi:type="dcterms:W3CDTF">2022-10-07T10:36:56Z</dcterms:modified>
</cp:coreProperties>
</file>